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восточный д.3" sheetId="1" r:id="rId1"/>
  </sheets>
  <definedNames/>
  <calcPr fullCalcOnLoad="1"/>
</workbook>
</file>

<file path=xl/sharedStrings.xml><?xml version="1.0" encoding="utf-8"?>
<sst xmlns="http://schemas.openxmlformats.org/spreadsheetml/2006/main" count="161" uniqueCount="126">
  <si>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</si>
  <si>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</si>
  <si>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</si>
  <si>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</si>
  <si>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</si>
  <si>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</si>
  <si>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</si>
  <si>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</si>
  <si>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</si>
  <si>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</si>
  <si>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</si>
  <si>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</si>
  <si>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</si>
  <si>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</si>
  <si>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</si>
  <si>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</si>
  <si>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</si>
  <si>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</si>
  <si>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</si>
  <si>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</si>
  <si>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</si>
  <si>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</si>
  <si>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</si>
  <si>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</si>
  <si>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</si>
  <si>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</si>
  <si>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</si>
  <si>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</si>
  <si>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</si>
  <si>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</si>
  <si>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</si>
  <si>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</si>
  <si>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</si>
  <si>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</si>
  <si>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</si>
  <si>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</si>
  <si>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</si>
  <si>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Восточный  д.3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</si>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</sst>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1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i/>
      <sz val="12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2" fontId="6" fillId="3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187" fontId="6" fillId="0" borderId="1" xfId="0" applyNumberFormat="1" applyFont="1" applyFill="1" applyBorder="1" applyAlignment="1">
      <alignment horizontal="center" vertical="center"/>
    </xf>
    <xf numFmtId="187" fontId="7" fillId="6" borderId="1" xfId="0" applyNumberFormat="1" applyFont="1" applyFill="1" applyBorder="1" applyAlignment="1">
      <alignment/>
    </xf>
    <xf numFmtId="187" fontId="2" fillId="4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187" fontId="1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/>
    </xf>
    <xf numFmtId="187" fontId="6" fillId="7" borderId="1" xfId="0" applyNumberFormat="1" applyFont="1" applyFill="1" applyBorder="1" applyAlignment="1">
      <alignment horizontal="center" vertical="center"/>
    </xf>
    <xf numFmtId="187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187" fontId="6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83" fontId="2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87" fontId="6" fillId="3" borderId="1" xfId="0" applyNumberFormat="1" applyFont="1" applyFill="1" applyBorder="1" applyAlignment="1">
      <alignment/>
    </xf>
    <xf numFmtId="187" fontId="0" fillId="3" borderId="1" xfId="0" applyNumberForma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/>
    </xf>
    <xf numFmtId="49" fontId="6" fillId="5" borderId="1" xfId="0" applyNumberFormat="1" applyFont="1" applyFill="1" applyBorder="1" applyAlignment="1">
      <alignment horizontal="center" vertical="center"/>
    </xf>
    <xf numFmtId="180" fontId="6" fillId="5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60" workbookViewId="0" topLeftCell="A96">
      <selection activeCell="B104" sqref="B104"/>
    </sheetView>
  </sheetViews>
  <sheetFormatPr defaultColWidth="9.140625" defaultRowHeight="12.75"/>
  <cols>
    <col min="1" max="1" width="6.421875" style="121" customWidth="1"/>
    <col min="2" max="2" width="47.28125" style="121" customWidth="1"/>
    <col min="3" max="3" width="10.8515625" style="121" hidden="1" customWidth="1"/>
    <col min="4" max="4" width="9.57421875" style="121" hidden="1" customWidth="1"/>
    <col min="5" max="5" width="14.00390625" style="121" hidden="1" customWidth="1"/>
    <col min="6" max="6" width="12.00390625" style="121" hidden="1" customWidth="1"/>
    <col min="7" max="7" width="9.28125" style="121" hidden="1" customWidth="1"/>
    <col min="8" max="8" width="10.421875" style="121" hidden="1" customWidth="1"/>
    <col min="9" max="9" width="11.8515625" style="121" hidden="1" customWidth="1"/>
    <col min="10" max="10" width="0.13671875" style="121" hidden="1" customWidth="1"/>
    <col min="11" max="11" width="9.140625" style="121" hidden="1" customWidth="1"/>
    <col min="12" max="12" width="11.8515625" style="121" hidden="1" customWidth="1"/>
    <col min="13" max="13" width="0.2890625" style="121" hidden="1" customWidth="1"/>
    <col min="14" max="14" width="9.140625" style="121" hidden="1" customWidth="1"/>
    <col min="15" max="15" width="11.7109375" style="121" hidden="1" customWidth="1"/>
    <col min="16" max="17" width="9.140625" style="121" hidden="1" customWidth="1"/>
    <col min="18" max="18" width="11.421875" style="121" hidden="1" customWidth="1"/>
    <col min="19" max="19" width="0.2890625" style="121" hidden="1" customWidth="1"/>
    <col min="20" max="20" width="9.140625" style="121" hidden="1" customWidth="1"/>
    <col min="21" max="21" width="12.7109375" style="122" customWidth="1"/>
  </cols>
  <sheetData>
    <row r="1" spans="1:21" ht="47.25">
      <c r="A1" s="5"/>
      <c r="B1" s="59" t="s">
        <v>101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92"/>
    </row>
    <row r="2" spans="1:21" ht="15.75">
      <c r="A2" s="5"/>
      <c r="B2" s="4"/>
      <c r="C2" s="6"/>
      <c r="D2" s="6"/>
      <c r="E2" s="9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92"/>
    </row>
    <row r="3" spans="1:21" ht="31.5" customHeight="1">
      <c r="A3" s="7"/>
      <c r="B3" s="8"/>
      <c r="C3" s="124" t="s">
        <v>102</v>
      </c>
      <c r="D3" s="124"/>
      <c r="E3" s="125"/>
      <c r="F3" s="90" t="s">
        <v>80</v>
      </c>
      <c r="G3" s="123" t="s">
        <v>81</v>
      </c>
      <c r="H3" s="124"/>
      <c r="I3" s="125"/>
      <c r="J3" s="123" t="s">
        <v>82</v>
      </c>
      <c r="K3" s="124"/>
      <c r="L3" s="125"/>
      <c r="M3" s="123" t="s">
        <v>83</v>
      </c>
      <c r="N3" s="124"/>
      <c r="O3" s="125"/>
      <c r="P3" s="123" t="s">
        <v>84</v>
      </c>
      <c r="Q3" s="124"/>
      <c r="R3" s="125"/>
      <c r="S3" s="123" t="s">
        <v>37</v>
      </c>
      <c r="T3" s="124"/>
      <c r="U3" s="125"/>
    </row>
    <row r="4" spans="1:21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</row>
    <row r="5" spans="1:21" ht="31.5">
      <c r="A5" s="1"/>
      <c r="B5" s="2" t="s">
        <v>103</v>
      </c>
      <c r="C5" s="2"/>
      <c r="D5" s="2"/>
      <c r="E5" s="93">
        <f>F5+I5+L5+O5+R5+U5+X5+AA5+AD5+AG5+AJ5+AM5+AP5+AS5+AV5+AY5+BB5+BE5+BH5+BK5+BN5+BQ5+BT5+BW5+BZ5+CC5+CF5+CI5+CL5+CO5</f>
        <v>2792.12</v>
      </c>
      <c r="F5" s="94">
        <v>575.22</v>
      </c>
      <c r="G5" s="94">
        <v>0</v>
      </c>
      <c r="H5" s="94">
        <v>0</v>
      </c>
      <c r="I5" s="94">
        <v>669.34</v>
      </c>
      <c r="J5" s="94">
        <v>0</v>
      </c>
      <c r="K5" s="94">
        <v>0</v>
      </c>
      <c r="L5" s="94">
        <v>306.48</v>
      </c>
      <c r="M5" s="94">
        <v>0</v>
      </c>
      <c r="N5" s="94">
        <v>0</v>
      </c>
      <c r="O5" s="94">
        <v>484.59</v>
      </c>
      <c r="P5" s="94">
        <v>0</v>
      </c>
      <c r="Q5" s="94">
        <v>0</v>
      </c>
      <c r="R5" s="94">
        <v>489.23</v>
      </c>
      <c r="S5" s="94">
        <v>0</v>
      </c>
      <c r="T5" s="94">
        <v>0</v>
      </c>
      <c r="U5" s="94">
        <v>267.26</v>
      </c>
    </row>
    <row r="6" spans="1:21" ht="31.5">
      <c r="A6" s="1"/>
      <c r="B6" s="56" t="s">
        <v>104</v>
      </c>
      <c r="C6" s="56"/>
      <c r="D6" s="56"/>
      <c r="E6" s="2">
        <f>F6+I6+L6+O6+R6+U6+X6+AA6+AD6+AG6+AJ6+AM6+AP6+AS6+AV6+AY6+BB6+BE6+BH6+BK6+BN6+BQ6+BT6+BW6+BZ6+CC6+CF6+CI6+CL6+CO6</f>
        <v>39.56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</row>
    <row r="7" spans="1:21" ht="47.25">
      <c r="A7" s="1"/>
      <c r="B7" s="2" t="s">
        <v>105</v>
      </c>
      <c r="C7" s="56"/>
      <c r="D7" s="56"/>
      <c r="E7" s="93">
        <f aca="true" t="shared" si="0" ref="E7:U7">E5+E6</f>
        <v>2831.68</v>
      </c>
      <c r="F7" s="93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</row>
    <row r="8" spans="1:21" ht="15.75">
      <c r="A8" s="95"/>
      <c r="B8" s="56" t="s">
        <v>106</v>
      </c>
      <c r="C8" s="56"/>
      <c r="D8" s="56"/>
      <c r="E8" s="93">
        <f>F8+I8+L8+O8+R8+U8+X8+AA8+AD8+AG8+AJ8+AM8+AP8+AS8+AV8+AY8+BB8+BE8+BH8+BK8+BN8+BQ8+BT8+BW8+BZ8+CC8+CF8+CI8+CL8+CO8</f>
        <v>391.0900000000001</v>
      </c>
      <c r="F8" s="93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</row>
    <row r="9" spans="1:21" ht="15.75">
      <c r="A9" s="95"/>
      <c r="B9" s="56" t="s">
        <v>85</v>
      </c>
      <c r="C9" s="56"/>
      <c r="D9" s="56"/>
      <c r="E9" s="93">
        <f>F9+I9+L9+O9+R9+U9+X9+AA9+AD9+AG9+AJ9+AM9+AP9+AS9+AV9+AY9+BB9+BE9+BH9+BK9+BN9+BQ9+BT9+BW9+BZ9+CC9+CF9+CI9+CL9+CO9-0.01</f>
        <v>114.35</v>
      </c>
      <c r="F9" s="93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</row>
    <row r="10" spans="1:21" ht="15.75">
      <c r="A10" s="12"/>
      <c r="B10" s="13" t="s">
        <v>12</v>
      </c>
      <c r="C10" s="14"/>
      <c r="D10" s="14"/>
      <c r="E10" s="15">
        <f aca="true" t="shared" si="1" ref="E10:U10">E11+E12+E13</f>
        <v>18196.479999999996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</row>
    <row r="11" spans="1:21" ht="31.5">
      <c r="A11" s="96"/>
      <c r="B11" s="97" t="s">
        <v>13</v>
      </c>
      <c r="C11" s="15">
        <v>273.04</v>
      </c>
      <c r="D11" s="114" t="s">
        <v>86</v>
      </c>
      <c r="E11" s="27">
        <f>F11+I11+L11+O11+R11+U11+X11+AA11+AD11+AG11+AJ11+AM11+AP11+AS11+AV11+AY11+BB11+BE11+BH11+BK11+BN11+BQ11+BT11+BW11+BZ11+CC11+CF11+CI11+CL11+CO11</f>
        <v>17538.059999999998</v>
      </c>
      <c r="F11" s="55">
        <v>2425.47</v>
      </c>
      <c r="G11" s="55">
        <f>G12+G13+G14</f>
        <v>0</v>
      </c>
      <c r="H11" s="55">
        <f>H12+H13+H14</f>
        <v>0</v>
      </c>
      <c r="I11" s="55">
        <v>3652.66</v>
      </c>
      <c r="J11" s="55">
        <f>J12+J13+J14</f>
        <v>0</v>
      </c>
      <c r="K11" s="55">
        <f>K12+K13+K14</f>
        <v>0</v>
      </c>
      <c r="L11" s="55">
        <v>2044.49</v>
      </c>
      <c r="M11" s="55">
        <f>M12+M13+M14</f>
        <v>0</v>
      </c>
      <c r="N11" s="55">
        <f>N12+N13+N14</f>
        <v>0</v>
      </c>
      <c r="O11" s="55">
        <v>3633.9</v>
      </c>
      <c r="P11" s="55">
        <f>P12+P13+P14</f>
        <v>0</v>
      </c>
      <c r="Q11" s="55">
        <f>Q12+Q13+Q14</f>
        <v>0</v>
      </c>
      <c r="R11" s="55">
        <v>3746.75</v>
      </c>
      <c r="S11" s="55">
        <f>S12+S13+S14</f>
        <v>0</v>
      </c>
      <c r="T11" s="55">
        <f>T12+T13+T14</f>
        <v>0</v>
      </c>
      <c r="U11" s="55">
        <v>2034.79</v>
      </c>
    </row>
    <row r="12" spans="1:21" ht="15.75" hidden="1">
      <c r="A12" s="9"/>
      <c r="B12" s="16" t="s">
        <v>55</v>
      </c>
      <c r="C12" s="8"/>
      <c r="D12" s="8"/>
      <c r="E12" s="115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5.75">
      <c r="A13" s="98"/>
      <c r="B13" s="78" t="s">
        <v>0</v>
      </c>
      <c r="C13" s="116"/>
      <c r="D13" s="116"/>
      <c r="E13" s="99">
        <f>E14+E15+E16+E17+E18+E19+E20+E21+E22+E23+E24+E25+E26+E27+E28+E29+E30+E31+E32</f>
        <v>658.42</v>
      </c>
      <c r="F13" s="61">
        <f aca="true" t="shared" si="2" ref="F13:U13">F14+F15+F16+F17+F18+F19+F20+F21+F22+F23+F24+F25+F26+F27+F28+F29+F30+F31+F32</f>
        <v>110.4</v>
      </c>
      <c r="G13" s="61">
        <f t="shared" si="2"/>
        <v>0</v>
      </c>
      <c r="H13" s="61">
        <f t="shared" si="2"/>
        <v>0</v>
      </c>
      <c r="I13" s="61">
        <f t="shared" si="2"/>
        <v>160.59000000000003</v>
      </c>
      <c r="J13" s="61">
        <f t="shared" si="2"/>
        <v>0</v>
      </c>
      <c r="K13" s="61">
        <f t="shared" si="2"/>
        <v>0</v>
      </c>
      <c r="L13" s="61">
        <f t="shared" si="2"/>
        <v>52.85</v>
      </c>
      <c r="M13" s="61">
        <f t="shared" si="2"/>
        <v>0</v>
      </c>
      <c r="N13" s="61">
        <f t="shared" si="2"/>
        <v>0</v>
      </c>
      <c r="O13" s="61">
        <f t="shared" si="2"/>
        <v>91.57</v>
      </c>
      <c r="P13" s="61">
        <f t="shared" si="2"/>
        <v>0</v>
      </c>
      <c r="Q13" s="61">
        <f t="shared" si="2"/>
        <v>0</v>
      </c>
      <c r="R13" s="61">
        <f t="shared" si="2"/>
        <v>197.98000000000002</v>
      </c>
      <c r="S13" s="61">
        <f t="shared" si="2"/>
        <v>0</v>
      </c>
      <c r="T13" s="61">
        <f t="shared" si="2"/>
        <v>0</v>
      </c>
      <c r="U13" s="61">
        <f t="shared" si="2"/>
        <v>44.06999999999999</v>
      </c>
    </row>
    <row r="14" spans="1:21" ht="15.75" hidden="1">
      <c r="A14" s="117"/>
      <c r="B14" s="118" t="s">
        <v>14</v>
      </c>
      <c r="C14" s="54">
        <v>139</v>
      </c>
      <c r="D14" s="54">
        <v>0.055</v>
      </c>
      <c r="E14" s="100">
        <f>F14+I14+L14+O14+R14+U14+X14+AA14+AD14+AG14+AJ14+AM14+AP14+AS14+AV14+AY14+BB14+BE14+BH14+BK14+BN14+BQ14+BT14+BW14+BZ14+CC14+CF14+CI14+CL14+CO14</f>
        <v>0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 ht="15.75" hidden="1">
      <c r="A15" s="117"/>
      <c r="B15" s="118" t="s">
        <v>44</v>
      </c>
      <c r="C15" s="54"/>
      <c r="D15" s="54"/>
      <c r="E15" s="100">
        <f>F15+I15+L15+O15+R15+U15+X15+AA15+AD15+AG15+AJ15+AM15+AP15+AS15+AV15+AY15+BB15+BE15+BH15+BK15+BN15+BQ15+BT15+BW15+BZ15+CC15+CF15+CI15+CL15+CO15</f>
        <v>0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30">
      <c r="A16" s="117"/>
      <c r="B16" s="118" t="s">
        <v>1</v>
      </c>
      <c r="C16" s="54"/>
      <c r="D16" s="54"/>
      <c r="E16" s="100">
        <f>F16+I16+L16+O16+R16+U16+X16+AA16+AD16+AG16+AJ16+AM16+AP16+AS16+AV16+AY16+BB16+BE16+BH16+BK16+BN16+BQ16+BT16+BW16+BZ16+CC16+CF16+CI16+CL16+CO16+CP16+0.02</f>
        <v>252.65000000000003</v>
      </c>
      <c r="F16" s="101">
        <v>51.87</v>
      </c>
      <c r="G16" s="101"/>
      <c r="H16" s="101"/>
      <c r="I16" s="101">
        <v>73.23</v>
      </c>
      <c r="J16" s="101"/>
      <c r="K16" s="101"/>
      <c r="L16" s="101">
        <v>7.58</v>
      </c>
      <c r="M16" s="101"/>
      <c r="N16" s="101"/>
      <c r="O16" s="101">
        <v>2.77</v>
      </c>
      <c r="P16" s="101"/>
      <c r="Q16" s="101"/>
      <c r="R16" s="101">
        <v>117.18</v>
      </c>
      <c r="S16" s="101"/>
      <c r="T16" s="101"/>
      <c r="U16" s="101"/>
    </row>
    <row r="17" spans="1:21" ht="30" hidden="1">
      <c r="A17" s="117"/>
      <c r="B17" s="118" t="s">
        <v>38</v>
      </c>
      <c r="C17" s="54"/>
      <c r="D17" s="54"/>
      <c r="E17" s="100">
        <f>F17+I17+L17+O17+R17+U17+X17+AA17+AD17+AG17+AJ17+AM17+AP17+AS17+AV17+AY17+BB17+BE17+BH17+BK17+BN17+BQ17+BT17+BW17+BZ17+CC17+CF17+CI17+CL17+CO17+0.18</f>
        <v>41.580000000000005</v>
      </c>
      <c r="F17" s="101">
        <v>5.52</v>
      </c>
      <c r="G17" s="101"/>
      <c r="H17" s="101"/>
      <c r="I17" s="101">
        <v>8.28</v>
      </c>
      <c r="J17" s="101"/>
      <c r="K17" s="101"/>
      <c r="L17" s="101">
        <v>5.52</v>
      </c>
      <c r="M17" s="101"/>
      <c r="N17" s="101"/>
      <c r="O17" s="101">
        <v>8.28</v>
      </c>
      <c r="P17" s="101"/>
      <c r="Q17" s="101"/>
      <c r="R17" s="101">
        <v>8.28</v>
      </c>
      <c r="S17" s="101"/>
      <c r="T17" s="101"/>
      <c r="U17" s="101">
        <v>5.52</v>
      </c>
    </row>
    <row r="18" spans="1:21" ht="30" hidden="1">
      <c r="A18" s="117"/>
      <c r="B18" s="118" t="s">
        <v>87</v>
      </c>
      <c r="C18" s="54"/>
      <c r="D18" s="54"/>
      <c r="E18" s="100">
        <f>F18+I18+L18+O18+R18+U18+X18+AA18+AD18+AG18+AJ18+AM18+AP18+AS18+AV18+AY18+BB18+BE18+BH18+BK18+BN18+BQ18+BT18+BW18+BZ18+CC18+CF18+CI18+CL18+CO18+0.15</f>
        <v>26.249999999999996</v>
      </c>
      <c r="F18" s="101">
        <v>3.6</v>
      </c>
      <c r="G18" s="101"/>
      <c r="H18" s="101"/>
      <c r="I18" s="101">
        <v>5.4</v>
      </c>
      <c r="J18" s="101"/>
      <c r="K18" s="101"/>
      <c r="L18" s="101">
        <v>3</v>
      </c>
      <c r="M18" s="101"/>
      <c r="N18" s="101"/>
      <c r="O18" s="101">
        <v>5.4</v>
      </c>
      <c r="P18" s="101"/>
      <c r="Q18" s="101"/>
      <c r="R18" s="101">
        <v>5.7</v>
      </c>
      <c r="S18" s="101"/>
      <c r="T18" s="101"/>
      <c r="U18" s="101">
        <v>3</v>
      </c>
    </row>
    <row r="19" spans="1:21" ht="30" hidden="1">
      <c r="A19" s="117"/>
      <c r="B19" s="118" t="s">
        <v>88</v>
      </c>
      <c r="C19" s="54"/>
      <c r="D19" s="54"/>
      <c r="E19" s="100">
        <f>F19+I19+L19+O19+R19+U19+X19+AA19+AD19+AG19+AJ19+AM19+AP19+AS19+AV19+AY19+BB19+BE19+BH19+BK19+BN19+BQ19+BT19+BW19+BZ19+CC19+CF19+CI19+CL19+CO19</f>
        <v>0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.75" hidden="1">
      <c r="A20" s="117"/>
      <c r="B20" s="118" t="s">
        <v>89</v>
      </c>
      <c r="C20" s="54"/>
      <c r="D20" s="54"/>
      <c r="E20" s="100">
        <f>F20+I20+L20+O20+R20+U20+X20+AA20+AD20+AG20+AJ20+AM20+AP20+AS20+AV20+AY20+BB20+BE20+BH20+BK20+BN20+BQ20+BT20+BW20+BZ20+CC20+CF20+CI20+CL20+CO20</f>
        <v>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.75" hidden="1">
      <c r="A21" s="117"/>
      <c r="B21" s="118" t="s">
        <v>41</v>
      </c>
      <c r="C21" s="54">
        <v>1</v>
      </c>
      <c r="D21" s="54">
        <v>0.5</v>
      </c>
      <c r="E21" s="100">
        <f>F21+I21+L21+O21+R21+U21+X21+AA21+AD21+AG21+AJ21+AM21+AP21+AS21+AV21+AY21+BB21+BE21+BH21+BK21+BN21+BQ21+BT21+BW21+BZ21+CC21+CF21+CI21+CL21+CO21</f>
        <v>5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>
        <v>5</v>
      </c>
      <c r="P21" s="101"/>
      <c r="Q21" s="101"/>
      <c r="R21" s="101"/>
      <c r="S21" s="101"/>
      <c r="T21" s="101"/>
      <c r="U21" s="101"/>
    </row>
    <row r="22" spans="1:21" ht="30" hidden="1">
      <c r="A22" s="117"/>
      <c r="B22" s="42" t="s">
        <v>65</v>
      </c>
      <c r="C22" s="54"/>
      <c r="D22" s="54"/>
      <c r="E22" s="100">
        <f>F22+I22+L22+O22+R22+U22+X22+AA22+AD22+AG22+AJ22+AM22+AP22+AS22+AV22+AY22+BB22+BE22+BH22+BK22+BN22+BQ22+BT22+BW22+BZ22+CC22+CF22+CI22+CL22+CO22-0.01</f>
        <v>225.55</v>
      </c>
      <c r="F22" s="101">
        <v>30.55</v>
      </c>
      <c r="G22" s="101"/>
      <c r="H22" s="101"/>
      <c r="I22" s="101">
        <v>48.31</v>
      </c>
      <c r="J22" s="101"/>
      <c r="K22" s="101"/>
      <c r="L22" s="101">
        <v>26.13</v>
      </c>
      <c r="M22" s="101"/>
      <c r="N22" s="101"/>
      <c r="O22" s="101">
        <v>46.51</v>
      </c>
      <c r="P22" s="101"/>
      <c r="Q22" s="101"/>
      <c r="R22" s="101">
        <v>47.93</v>
      </c>
      <c r="S22" s="101"/>
      <c r="T22" s="101"/>
      <c r="U22" s="101">
        <v>26.13</v>
      </c>
    </row>
    <row r="23" spans="1:21" ht="15.75" hidden="1">
      <c r="A23" s="117"/>
      <c r="B23" s="42" t="s">
        <v>2</v>
      </c>
      <c r="C23" s="54"/>
      <c r="D23" s="54"/>
      <c r="E23" s="100">
        <f>F23+I23+L23+O23+R23+U23+X23+AA23+AD23+AG23+AJ23+AM23+AP23+AS23+AV23+AY23+BB23+BE23+BH23+BK23+BN23+BQ23+BT23+BW23+BZ23+CC23+CF23+CI23+CL23+CO23-0.01</f>
        <v>18.29</v>
      </c>
      <c r="F23" s="101">
        <v>2.48</v>
      </c>
      <c r="G23" s="101"/>
      <c r="H23" s="101"/>
      <c r="I23" s="101">
        <v>3.92</v>
      </c>
      <c r="J23" s="101"/>
      <c r="K23" s="101"/>
      <c r="L23" s="101">
        <v>2.12</v>
      </c>
      <c r="M23" s="101"/>
      <c r="N23" s="101"/>
      <c r="O23" s="101">
        <v>3.77</v>
      </c>
      <c r="P23" s="101"/>
      <c r="Q23" s="101"/>
      <c r="R23" s="101">
        <v>3.89</v>
      </c>
      <c r="S23" s="101"/>
      <c r="T23" s="101"/>
      <c r="U23" s="101">
        <v>2.12</v>
      </c>
    </row>
    <row r="24" spans="1:21" ht="15.75" hidden="1">
      <c r="A24" s="117"/>
      <c r="B24" s="118" t="s">
        <v>40</v>
      </c>
      <c r="C24" s="54"/>
      <c r="D24" s="54"/>
      <c r="E24" s="100">
        <f>F24+I24+L24+O24+R24+U24+X24+AA24+AD24+AG24+AJ24+AM24+AP24+AS24+AV24+AY24+BB24+BE24+BH24+BK24+BN24+BQ24+BT24+BW24+BZ24+CC24+CF24+CI24+CL24+CO24+0.97</f>
        <v>3.5700000000000003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>
        <v>1.3</v>
      </c>
      <c r="P24" s="101"/>
      <c r="Q24" s="101"/>
      <c r="R24" s="101">
        <v>1.3</v>
      </c>
      <c r="S24" s="101"/>
      <c r="T24" s="101"/>
      <c r="U24" s="101"/>
    </row>
    <row r="25" spans="1:21" ht="30" hidden="1">
      <c r="A25" s="117"/>
      <c r="B25" s="118" t="s">
        <v>42</v>
      </c>
      <c r="C25" s="54"/>
      <c r="D25" s="54"/>
      <c r="E25" s="100">
        <f aca="true" t="shared" si="3" ref="E25:E30">F25+I25+L25+O25+R25+U25+X25+AA25+AD25+AG25+AJ25+AM25+AP25+AS25+AV25+AY25+BB25+BE25+BH25+BK25+BN25+BQ25+BT25+BW25+BZ25+CC25+CF25+CI25+CL25+CO25</f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30" hidden="1">
      <c r="A26" s="117"/>
      <c r="B26" s="118" t="s">
        <v>64</v>
      </c>
      <c r="C26" s="54"/>
      <c r="D26" s="54"/>
      <c r="E26" s="102">
        <f t="shared" si="3"/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ht="30" hidden="1">
      <c r="A27" s="117"/>
      <c r="B27" s="118" t="s">
        <v>39</v>
      </c>
      <c r="C27" s="54"/>
      <c r="D27" s="54"/>
      <c r="E27" s="100">
        <f>F27+I27+L27+O27+R27+U27+X27+AA27+AD27+AG27+AJ27+AM27+AP27+AS27+AV27+AY27+BB27+BE27+BH27+BK27+BN27+BQ27+BT27+BW27+BZ27+CC27+CF27+CI27+CL27+CO27-0.6</f>
        <v>12.100000000000001</v>
      </c>
      <c r="F27" s="101">
        <v>2</v>
      </c>
      <c r="G27" s="101"/>
      <c r="H27" s="101"/>
      <c r="I27" s="101">
        <v>2</v>
      </c>
      <c r="J27" s="101"/>
      <c r="K27" s="101"/>
      <c r="L27" s="101">
        <v>1</v>
      </c>
      <c r="M27" s="101"/>
      <c r="N27" s="101"/>
      <c r="O27" s="101">
        <v>2.9</v>
      </c>
      <c r="P27" s="101"/>
      <c r="Q27" s="101"/>
      <c r="R27" s="101">
        <v>2.9</v>
      </c>
      <c r="S27" s="101"/>
      <c r="T27" s="101"/>
      <c r="U27" s="101">
        <v>1.9</v>
      </c>
    </row>
    <row r="28" spans="1:21" ht="30" hidden="1">
      <c r="A28" s="117"/>
      <c r="B28" s="118" t="s">
        <v>70</v>
      </c>
      <c r="C28" s="31"/>
      <c r="D28" s="31"/>
      <c r="E28" s="102">
        <f t="shared" si="3"/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ht="30" hidden="1">
      <c r="A29" s="117"/>
      <c r="B29" s="118" t="s">
        <v>71</v>
      </c>
      <c r="C29" s="31"/>
      <c r="D29" s="31"/>
      <c r="E29" s="102">
        <f t="shared" si="3"/>
        <v>25.799999999999997</v>
      </c>
      <c r="F29" s="101">
        <v>3.6</v>
      </c>
      <c r="G29" s="101"/>
      <c r="H29" s="101"/>
      <c r="I29" s="101">
        <v>5.4</v>
      </c>
      <c r="J29" s="101"/>
      <c r="K29" s="101"/>
      <c r="L29" s="101">
        <v>3</v>
      </c>
      <c r="M29" s="101"/>
      <c r="N29" s="101"/>
      <c r="O29" s="101">
        <v>5.4</v>
      </c>
      <c r="P29" s="101"/>
      <c r="Q29" s="101"/>
      <c r="R29" s="101">
        <v>5.4</v>
      </c>
      <c r="S29" s="101"/>
      <c r="T29" s="101"/>
      <c r="U29" s="101">
        <v>3</v>
      </c>
    </row>
    <row r="30" spans="1:21" ht="30" hidden="1">
      <c r="A30" s="117"/>
      <c r="B30" s="42" t="s">
        <v>7</v>
      </c>
      <c r="C30" s="54"/>
      <c r="D30" s="54"/>
      <c r="E30" s="100">
        <f t="shared" si="3"/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ht="15.75" hidden="1">
      <c r="A31" s="117"/>
      <c r="B31" s="42" t="s">
        <v>6</v>
      </c>
      <c r="C31" s="54"/>
      <c r="D31" s="54"/>
      <c r="E31" s="100">
        <f>F31+I31+L31+O31+R31+U31+X31+AA31+AD31+AG31+AJ31+AM31+AP31+AS31+AV31+AY31+BB31+BE31+BH31+BK31+BN31+BQ31+BT31+BW31+BZ31+CC31+CF31+CI31+CL31+CO31+CP31+0.26</f>
        <v>47.629999999999995</v>
      </c>
      <c r="F31" s="101">
        <v>10.78</v>
      </c>
      <c r="G31" s="101"/>
      <c r="H31" s="101"/>
      <c r="I31" s="101">
        <v>14.05</v>
      </c>
      <c r="J31" s="101"/>
      <c r="K31" s="101"/>
      <c r="L31" s="101">
        <v>4.5</v>
      </c>
      <c r="M31" s="101"/>
      <c r="N31" s="101"/>
      <c r="O31" s="101">
        <v>10.24</v>
      </c>
      <c r="P31" s="101"/>
      <c r="Q31" s="101"/>
      <c r="R31" s="101">
        <v>5.4</v>
      </c>
      <c r="S31" s="101"/>
      <c r="T31" s="101"/>
      <c r="U31" s="101">
        <v>2.4</v>
      </c>
    </row>
    <row r="32" spans="1:21" ht="15.75" hidden="1">
      <c r="A32" s="117"/>
      <c r="B32" s="42" t="s">
        <v>66</v>
      </c>
      <c r="C32" s="54"/>
      <c r="D32" s="54"/>
      <c r="E32" s="100">
        <f>F32+I32+L32+O32+R32+U32+X32+AA32+AD32+AG32+AJ32+AM32+AP32+AS32+AV32+AY32+BB32+BE32+BH32+BK32+BN32+BQ32+BT32+BW32+BZ32+CC32+CF32+CI32+CL32+CO32</f>
        <v>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5.75">
      <c r="A33" s="20"/>
      <c r="B33" s="21" t="s">
        <v>16</v>
      </c>
      <c r="C33" s="22"/>
      <c r="D33" s="22"/>
      <c r="E33" s="103">
        <f aca="true" t="shared" si="4" ref="E33:U33">E10/E34*100</f>
        <v>98.0200430509738</v>
      </c>
      <c r="F33" s="23">
        <f t="shared" si="4"/>
        <v>99.99369092636915</v>
      </c>
      <c r="G33" s="23" t="e">
        <f t="shared" si="4"/>
        <v>#DIV/0!</v>
      </c>
      <c r="H33" s="23" t="e">
        <f t="shared" si="4"/>
        <v>#DIV/0!</v>
      </c>
      <c r="I33" s="23">
        <f t="shared" si="4"/>
        <v>95.98418240078132</v>
      </c>
      <c r="J33" s="23" t="e">
        <f t="shared" si="4"/>
        <v>#DIV/0!</v>
      </c>
      <c r="K33" s="23" t="e">
        <f t="shared" si="4"/>
        <v>#DIV/0!</v>
      </c>
      <c r="L33" s="23">
        <f t="shared" si="4"/>
        <v>98.92273297550207</v>
      </c>
      <c r="M33" s="23" t="e">
        <f t="shared" si="4"/>
        <v>#DIV/0!</v>
      </c>
      <c r="N33" s="23" t="e">
        <f t="shared" si="4"/>
        <v>#DIV/0!</v>
      </c>
      <c r="O33" s="23">
        <f t="shared" si="4"/>
        <v>98.44567937446655</v>
      </c>
      <c r="P33" s="23" t="e">
        <f t="shared" si="4"/>
        <v>#DIV/0!</v>
      </c>
      <c r="Q33" s="23" t="e">
        <f t="shared" si="4"/>
        <v>#DIV/0!</v>
      </c>
      <c r="R33" s="23">
        <f t="shared" si="4"/>
        <v>97.96166196070835</v>
      </c>
      <c r="S33" s="23" t="e">
        <f t="shared" si="4"/>
        <v>#DIV/0!</v>
      </c>
      <c r="T33" s="23" t="e">
        <f t="shared" si="4"/>
        <v>#DIV/0!</v>
      </c>
      <c r="U33" s="23">
        <f t="shared" si="4"/>
        <v>97.94624137199935</v>
      </c>
    </row>
    <row r="34" spans="1:21" ht="15.75">
      <c r="A34" s="24"/>
      <c r="B34" s="25" t="s">
        <v>17</v>
      </c>
      <c r="C34" s="26"/>
      <c r="D34" s="26"/>
      <c r="E34" s="27">
        <f>E35+E37</f>
        <v>18564.04</v>
      </c>
      <c r="F34" s="27">
        <f aca="true" t="shared" si="5" ref="F34:U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</row>
    <row r="35" spans="1:21" ht="31.5">
      <c r="A35" s="104" t="s">
        <v>18</v>
      </c>
      <c r="B35" s="97" t="s">
        <v>13</v>
      </c>
      <c r="C35" s="119"/>
      <c r="D35" s="119"/>
      <c r="E35" s="105">
        <f>F35+I35+L35+O35+R35+U35+X35+AA35+AD35+AG35+AJ35+AM35+AP35+AS35+AV35+AY35+BB35+BE35+BH35+BK35+BN35+BQ35+BT35+BW35+BZ35+CC35+CF35+CI35+CL35+CO35</f>
        <v>17870.29</v>
      </c>
      <c r="F35" s="106">
        <v>2419.01</v>
      </c>
      <c r="G35" s="107"/>
      <c r="H35" s="107"/>
      <c r="I35" s="106">
        <v>3802.86</v>
      </c>
      <c r="J35" s="107"/>
      <c r="K35" s="107"/>
      <c r="L35" s="106">
        <v>2065.78</v>
      </c>
      <c r="M35" s="107"/>
      <c r="N35" s="107"/>
      <c r="O35" s="106">
        <v>3695.02</v>
      </c>
      <c r="P35" s="107"/>
      <c r="Q35" s="107"/>
      <c r="R35" s="106">
        <v>3810.85</v>
      </c>
      <c r="S35" s="107"/>
      <c r="T35" s="107"/>
      <c r="U35" s="106">
        <v>2076.77</v>
      </c>
    </row>
    <row r="36" spans="1:21" ht="31.5" hidden="1">
      <c r="A36" s="76"/>
      <c r="B36" s="16" t="s">
        <v>90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</row>
    <row r="37" spans="1:21" ht="15.75">
      <c r="A37" s="108" t="s">
        <v>19</v>
      </c>
      <c r="B37" s="78" t="s">
        <v>0</v>
      </c>
      <c r="C37" s="109"/>
      <c r="D37" s="87"/>
      <c r="E37" s="35">
        <f>E38+E39+E40+E41+E42+E43+E44+E45+E46+E47+E48+E49+E50+E51+E52+E53+E54+E55+E56-0.01</f>
        <v>693.7499999999999</v>
      </c>
      <c r="F37" s="35">
        <f aca="true" t="shared" si="6" ref="F37:U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</row>
    <row r="38" spans="1:21" ht="15.75" hidden="1">
      <c r="A38" s="28" t="s">
        <v>20</v>
      </c>
      <c r="B38" s="18" t="s">
        <v>14</v>
      </c>
      <c r="C38" s="33"/>
      <c r="D38" s="29"/>
      <c r="E38" s="102">
        <f>F38+I38+L38+O38+R38+U38+X38+AA38+AD38+AG38+AJ38+AM38+AP38+AS38+AV38+AY38+BB38+BE38+BH38+BK38+BN38+BQ38+BT38+BW38+BZ38+CC38+CF38+CI38+CL38+CO38-0.1</f>
        <v>1.7899999999999998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</row>
    <row r="39" spans="1:21" ht="15.75" hidden="1">
      <c r="A39" s="28"/>
      <c r="B39" s="18" t="s">
        <v>44</v>
      </c>
      <c r="C39" s="29"/>
      <c r="D39" s="29"/>
      <c r="E39" s="102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30">
      <c r="A40" s="37"/>
      <c r="B40" s="18" t="s">
        <v>1</v>
      </c>
      <c r="C40" s="29"/>
      <c r="D40" s="29"/>
      <c r="E40" s="102">
        <f>F40+I40+L40+O40+R40+U40+X40+AA40+AD40+AG40+AJ40+AM40+AP40+AS40+AV40+AY40+BB40+BE40+BH40+BK40+BN40+BQ40+BT40+BW40+BZ40+CC40+CF40+CI40+CL40+CO40+CP40-0.97</f>
        <v>273.93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1">
        <v>127.83</v>
      </c>
      <c r="S40" s="17"/>
      <c r="T40" s="17"/>
      <c r="U40" s="17"/>
    </row>
    <row r="41" spans="1:21" ht="30" hidden="1">
      <c r="A41" s="37"/>
      <c r="B41" s="18" t="s">
        <v>38</v>
      </c>
      <c r="C41" s="29"/>
      <c r="D41" s="29"/>
      <c r="E41" s="102">
        <f>F41+I41+L41+O41+R41+U41+X41+AA41+AD41+AG41+AJ41+AM41+AP41+AS41+AV41+AY41+BB41+BE41+BH41+BK41+BN41+BQ41+BT41+BW41+BZ41+CC41+CF41+CI41+CL41+CO41+2.46</f>
        <v>48.36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</row>
    <row r="42" spans="1:21" ht="30" hidden="1">
      <c r="A42" s="37"/>
      <c r="B42" s="18" t="s">
        <v>15</v>
      </c>
      <c r="C42" s="29"/>
      <c r="D42" s="29"/>
      <c r="E42" s="102">
        <f t="shared" si="7"/>
        <v>25.799999999999997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</row>
    <row r="43" spans="1:21" ht="30" hidden="1">
      <c r="A43" s="37"/>
      <c r="B43" s="18" t="s">
        <v>43</v>
      </c>
      <c r="C43" s="29"/>
      <c r="D43" s="29"/>
      <c r="E43" s="102">
        <f t="shared" si="7"/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30" hidden="1">
      <c r="A44" s="37"/>
      <c r="B44" s="18" t="s">
        <v>63</v>
      </c>
      <c r="C44" s="29"/>
      <c r="D44" s="29"/>
      <c r="E44" s="102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5.75" hidden="1">
      <c r="A45" s="37"/>
      <c r="B45" s="18" t="s">
        <v>41</v>
      </c>
      <c r="C45" s="29"/>
      <c r="D45" s="29"/>
      <c r="E45" s="102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</row>
    <row r="46" spans="1:21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230.20999999999995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</row>
    <row r="47" spans="1:21" ht="15.75" hidden="1">
      <c r="A47" s="37"/>
      <c r="B47" s="19" t="s">
        <v>2</v>
      </c>
      <c r="C47" s="29"/>
      <c r="D47" s="29"/>
      <c r="E47" s="102">
        <f>F47+I47+L47+O47+R47+U47+X47+AA47+AD47+AG47+AJ47+AM47+AP47+AS47+AV47+AY47+BB47+BE47+BH47+BK47+BN47+BQ47+BT47+BW47+BZ47+CC47+CF47+CI47+CL47+CO47-0.01</f>
        <v>18.29</v>
      </c>
      <c r="F47" s="17">
        <v>2.48</v>
      </c>
      <c r="G47" s="17"/>
      <c r="H47" s="17"/>
      <c r="I47" s="101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</row>
    <row r="48" spans="1:21" ht="15.75" hidden="1">
      <c r="A48" s="37"/>
      <c r="B48" s="18" t="s">
        <v>40</v>
      </c>
      <c r="C48" s="29"/>
      <c r="D48" s="29"/>
      <c r="E48" s="102">
        <f>F48+I48+L48+O48+R48+U48+X48+AA48+AD48+AG48+AJ48+AM48+AP48+AS48+AV48+AY48+BB48+BE48+BH48+BK48+BN48+BQ48+BT48+BW48+BZ48+CC48+CF48+CI48+CL48+CO48+0.27</f>
        <v>2.67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</row>
    <row r="49" spans="1:21" ht="30" hidden="1">
      <c r="A49" s="37"/>
      <c r="B49" s="18" t="s">
        <v>42</v>
      </c>
      <c r="C49" s="29"/>
      <c r="D49" s="29"/>
      <c r="E49" s="102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30" hidden="1">
      <c r="A50" s="37"/>
      <c r="B50" s="18" t="s">
        <v>64</v>
      </c>
      <c r="C50" s="29"/>
      <c r="D50" s="29"/>
      <c r="E50" s="102">
        <f>F50+I50+L50+O50+R50+U50+X50+AA50+AD50+AG50+AJ50+AM50+AP50+AS50+AV50+AY50+BB50+BE50+BH50+BK50+BN50+BQ50+BT50+BW50+BZ50+CC50+CF50+CI50+CL50+CO50</f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30" hidden="1">
      <c r="A51" s="37"/>
      <c r="B51" s="18" t="s">
        <v>39</v>
      </c>
      <c r="C51" s="29"/>
      <c r="D51" s="29"/>
      <c r="E51" s="102">
        <f>F51+I51+L51+O51+R51+U51+X51+AA51+AD51+AG51+AJ51+AM51+AP51+AS51+AV51+AY51+BB51+BE51+BH51+BK51+BN51+BQ51+BT51+BW51+BZ51+CC51+CF51+CI51+CL51+CO51-0.8</f>
        <v>13.9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</row>
    <row r="52" spans="1:21" ht="30" hidden="1">
      <c r="A52" s="37"/>
      <c r="B52" s="18" t="s">
        <v>71</v>
      </c>
      <c r="C52" s="29"/>
      <c r="D52" s="29"/>
      <c r="E52" s="102">
        <f>F52+I52+L52+O52+R52+U52+X52+AA52+AD52+AG52+AJ52+AM52+AP52+AS52+AV52+AY52+BB52+BE52+BH52+BK52+BN52+BQ52+BT52+BW52+BZ52+CC52+CF52+CI52+CL52+CO52</f>
        <v>25.799999999999997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</row>
    <row r="53" spans="1:21" ht="30" hidden="1">
      <c r="A53" s="37"/>
      <c r="B53" s="18" t="s">
        <v>70</v>
      </c>
      <c r="C53" s="29"/>
      <c r="D53" s="29"/>
      <c r="E53" s="102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30" hidden="1">
      <c r="A54" s="37"/>
      <c r="B54" s="19" t="s">
        <v>7</v>
      </c>
      <c r="C54" s="29"/>
      <c r="D54" s="29"/>
      <c r="E54" s="102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5.75" hidden="1">
      <c r="A55" s="37"/>
      <c r="B55" s="19" t="s">
        <v>6</v>
      </c>
      <c r="C55" s="29"/>
      <c r="D55" s="29"/>
      <c r="E55" s="102">
        <f>F55+I55+L55+O55+R55+U55+X55+AA55+AD55+AG55+AJ55+AM55+AP55+AS55+AV55+AY55+BB55+BE55+BH55+BK55+BN55+BQ55+BT55+BW55+BZ55+CC55+CF55+CI55+CL55+CO55+0.63</f>
        <v>48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</row>
    <row r="56" spans="1:21" ht="15.75" hidden="1">
      <c r="A56" s="37"/>
      <c r="B56" s="19" t="s">
        <v>66</v>
      </c>
      <c r="C56" s="29"/>
      <c r="D56" s="29"/>
      <c r="E56" s="102">
        <f>F56+I56+L56+O56+R56+U56+X56+AA56+AD56+AG56+AJ56+AM56+AP56+AS56+AV56+AY56+BB56+BE56+BH56+BK56+BN56+BQ56+BT56+BW56+BZ56+CC56+CF56+CI56+CL56+CO56</f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5.75">
      <c r="A57" s="38"/>
      <c r="B57" s="39" t="s">
        <v>56</v>
      </c>
      <c r="C57" s="24"/>
      <c r="D57" s="24"/>
      <c r="E57" s="40">
        <f>E58+E101+E125-0.21</f>
        <v>19466.22</v>
      </c>
      <c r="F57" s="40">
        <f aca="true" t="shared" si="8" ref="F57:U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</row>
    <row r="58" spans="1:21" ht="20.25">
      <c r="A58" s="38"/>
      <c r="B58" s="63" t="s">
        <v>77</v>
      </c>
      <c r="C58" s="24"/>
      <c r="D58" s="24"/>
      <c r="E58" s="40">
        <f>E59+E60+E61+E62+E63+E64+E65+E84+E97</f>
        <v>16035.91</v>
      </c>
      <c r="F58" s="40">
        <f aca="true" t="shared" si="9" ref="F58:U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</row>
    <row r="59" spans="1:21" ht="15.75">
      <c r="A59" s="64">
        <v>1</v>
      </c>
      <c r="B59" s="30" t="s">
        <v>30</v>
      </c>
      <c r="C59" s="54">
        <v>273.04</v>
      </c>
      <c r="D59" s="36"/>
      <c r="E59" s="31">
        <f>F59+I59+L59+O59+R59+U59+X59+AA59+AD59+AG59+AJ59+AM59+AP59+AS59+AV59+AY59+BB59+BE59+BH59+BK59+BN59+BQ59+BT59+BW59+BZ59+CC59+CF59+CI59+CL59+CO59+0.04</f>
        <v>4315.58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</row>
    <row r="60" spans="1:21" ht="31.5">
      <c r="A60" s="64">
        <v>2</v>
      </c>
      <c r="B60" s="30" t="s">
        <v>61</v>
      </c>
      <c r="C60" s="8">
        <v>273.04</v>
      </c>
      <c r="D60" s="47">
        <v>0.77</v>
      </c>
      <c r="E60" s="31">
        <f>F60+I60+L60+O60+R60+U60+X60+AA60+AD60+AG60+AJ60+AM60+AP60+AS60+AV60+AY60+BB60+BE60+BH60+BK60+BN60+BQ60+BT60+BW60+BZ60+CC60+CF60+CI60+CL60+CO60+0.01</f>
        <v>1477.8700000000001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</row>
    <row r="61" spans="1:21" ht="15.75" hidden="1">
      <c r="A61" s="64">
        <v>3</v>
      </c>
      <c r="B61" s="16" t="s">
        <v>46</v>
      </c>
      <c r="C61" s="33"/>
      <c r="D61" s="36"/>
      <c r="E61" s="110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5.75">
      <c r="A62" s="64">
        <v>3</v>
      </c>
      <c r="B62" s="53" t="s">
        <v>21</v>
      </c>
      <c r="C62" s="47" t="s">
        <v>57</v>
      </c>
      <c r="D62" s="31"/>
      <c r="E62" s="60">
        <f>F62+I62+L62+O62+R62+U62+X62+AA62+AD62+AG62+AJ62+AM62+AP62+AS62+AV62+AY62+BB62+BE62+BH62+BK62+BN62+BQ62+BT62+BW62+BZ62+CC62+CF62+CI62+CL62+CO62-0.01</f>
        <v>4732.829999999999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</row>
    <row r="63" spans="1:21" ht="15.75">
      <c r="A63" s="64">
        <v>4</v>
      </c>
      <c r="B63" s="53" t="s">
        <v>22</v>
      </c>
      <c r="C63" s="47">
        <v>0.202</v>
      </c>
      <c r="D63" s="36"/>
      <c r="E63" s="60">
        <f>F63+I63+L63+O63+R63+U63+X63+AA63+AD63+AG63+AJ63+AM63+AP63+AS63+AV63+AY63+BB63+BE63+BH63+BK63+BN63+BQ63+BT63+BW63+BZ63+CC63+CF63+CI63+CL63+CO63+0.01</f>
        <v>956.04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</row>
    <row r="64" spans="1:21" ht="47.25">
      <c r="A64" s="64">
        <v>5</v>
      </c>
      <c r="B64" s="53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183.26999999999998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</row>
    <row r="65" spans="1:21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3944.18</v>
      </c>
      <c r="F65" s="35">
        <f aca="true" t="shared" si="10" ref="F65:U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</row>
    <row r="66" spans="1:21" ht="15.75">
      <c r="A66" s="64"/>
      <c r="B66" s="42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81.55999999999999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</row>
    <row r="67" spans="1:21" ht="15.75">
      <c r="A67" s="64"/>
      <c r="B67" s="42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1427.4399999999998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120">
        <v>201.43</v>
      </c>
    </row>
    <row r="68" spans="1:21" ht="15.75">
      <c r="A68" s="64"/>
      <c r="B68" s="42" t="s">
        <v>107</v>
      </c>
      <c r="C68" s="31"/>
      <c r="D68" s="31"/>
      <c r="E68" s="60">
        <f>F68+I68+L68+O68+R68+U68+X68+AA68+AD68+AG68+AJ68+AM68+AP68+AS68+AV68+AY68+BB68+BE68+BH68+BK68+BN68+BQ68+BT68+BW68+BZ68+CC68+CF68+CI68+CL68+CO68+0.01</f>
        <v>38.07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20">
        <v>38.06</v>
      </c>
    </row>
    <row r="69" spans="1:21" ht="15.75">
      <c r="A69" s="64"/>
      <c r="B69" s="42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1681.32</v>
      </c>
      <c r="F69" s="31">
        <v>303.34</v>
      </c>
      <c r="G69" s="41"/>
      <c r="H69" s="32"/>
      <c r="I69" s="31">
        <v>444.34</v>
      </c>
      <c r="J69" s="41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41"/>
      <c r="T69" s="32"/>
      <c r="U69" s="31"/>
    </row>
    <row r="70" spans="1:21" ht="15.75">
      <c r="A70" s="64"/>
      <c r="B70" s="42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41.23</v>
      </c>
      <c r="F70" s="31"/>
      <c r="G70" s="41"/>
      <c r="H70" s="32"/>
      <c r="I70" s="31">
        <v>30.21</v>
      </c>
      <c r="J70" s="41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41"/>
      <c r="T70" s="32"/>
      <c r="U70" s="31"/>
    </row>
    <row r="71" spans="1:21" ht="15.75">
      <c r="A71" s="64"/>
      <c r="B71" s="42" t="s">
        <v>91</v>
      </c>
      <c r="C71" s="31"/>
      <c r="D71" s="31"/>
      <c r="E71" s="60">
        <f>F71+I71+L71+O71+R71+U71+X71+AA71+AD71+AG71+AJ71+AM71+AP71+AS71+AV71+AY71+BB71+BE71+BH71+BK71+BN71+BQ71+BT71+BW71+BZ71+CC71+CF71+CI71+CL71+CO71</f>
        <v>0</v>
      </c>
      <c r="F71" s="31"/>
      <c r="G71" s="41"/>
      <c r="H71" s="32"/>
      <c r="I71" s="31"/>
      <c r="J71" s="41"/>
      <c r="K71" s="32"/>
      <c r="L71" s="31"/>
      <c r="M71" s="32"/>
      <c r="N71" s="32"/>
      <c r="O71" s="31"/>
      <c r="P71" s="32"/>
      <c r="Q71" s="32"/>
      <c r="R71" s="31"/>
      <c r="S71" s="41"/>
      <c r="T71" s="32"/>
      <c r="U71" s="31"/>
    </row>
    <row r="72" spans="1:21" ht="30">
      <c r="A72" s="64"/>
      <c r="B72" s="42" t="s">
        <v>108</v>
      </c>
      <c r="C72" s="31"/>
      <c r="D72" s="31"/>
      <c r="E72" s="60">
        <f>F72+I72+L72+O72+R72+U72+X72+AA72+AD72+AG72+AJ72+AM72+AP72+AS72+AV72+AY72+BB72+BE72+BH72+BK72+BN72+BQ72+BT72+BW72+BZ72+CC72+CF72+CI72+CL72+CO72</f>
        <v>248.98000000000002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41"/>
      <c r="T72" s="32"/>
      <c r="U72" s="31">
        <v>71.98</v>
      </c>
    </row>
    <row r="73" spans="1:21" ht="15.75">
      <c r="A73" s="64"/>
      <c r="B73" s="42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323.6700000000001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</row>
    <row r="74" spans="1:21" ht="15.75">
      <c r="A74" s="64"/>
      <c r="B74" s="42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0.01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</row>
    <row r="75" spans="1:21" ht="15.75">
      <c r="A75" s="64"/>
      <c r="B75" s="42" t="s">
        <v>109</v>
      </c>
      <c r="C75" s="31"/>
      <c r="D75" s="31"/>
      <c r="E75" s="31">
        <f>F75+I75+L75+O75+R75+U75+X75+AA75+AD75+AG75+AJ75+AM75+AP75+AS75+AV75+AY75+BB75+BE75+BH75+BK75+BN75+BQ75+BT75+BW75+BZ75+CC75+CF75+CI75+CL75+CO75</f>
        <v>0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</row>
    <row r="76" spans="1:21" ht="15.75">
      <c r="A76" s="64"/>
      <c r="B76" s="42" t="s">
        <v>110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</row>
    <row r="77" spans="1:21" ht="15.75">
      <c r="A77" s="64"/>
      <c r="B77" s="42" t="s">
        <v>111</v>
      </c>
      <c r="C77" s="31"/>
      <c r="D77" s="31"/>
      <c r="E77" s="60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</row>
    <row r="78" spans="1:21" ht="15.75">
      <c r="A78" s="64"/>
      <c r="B78" s="42" t="s">
        <v>112</v>
      </c>
      <c r="C78" s="31"/>
      <c r="D78" s="31"/>
      <c r="E78" s="60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</row>
    <row r="79" spans="1:21" ht="15.75">
      <c r="A79" s="64"/>
      <c r="B79" s="42" t="s">
        <v>113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</row>
    <row r="80" spans="1:21" ht="15.75">
      <c r="A80" s="64"/>
      <c r="B80" s="42" t="s">
        <v>114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</row>
    <row r="81" spans="1:21" ht="15.75">
      <c r="A81" s="64"/>
      <c r="B81" s="42" t="s">
        <v>115</v>
      </c>
      <c r="C81" s="31"/>
      <c r="D81" s="31"/>
      <c r="E81" s="60">
        <f>F81+I81+L81+O81+R81+U81+X81+AA81+AD81+AG81+AJ81+AM81+AP81+AS81+AV81+AY81+BB81+BE81+BH81+BK81+BN81+BQ81+BT81+BW81+BZ81+CC81+CF81+CI81+CL81+CO81</f>
        <v>0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</row>
    <row r="82" spans="1:21" ht="15.75">
      <c r="A82" s="64"/>
      <c r="B82" s="42" t="s">
        <v>116</v>
      </c>
      <c r="C82" s="31"/>
      <c r="D82" s="31"/>
      <c r="E82" s="60">
        <f>F82+I82+L82+O82+R82+U82+X82+AA82+AD82+AG82+AJ82+AM82+AP82+AS82+AV82+AY82+BB82+BE82+BH82+BK82+BN82+BQ82+BT82+BW82+BZ82+CC82+CF82+CI82+CL82+CO82</f>
        <v>3.75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</row>
    <row r="83" spans="1:21" ht="15.75">
      <c r="A83" s="64"/>
      <c r="B83" s="42" t="s">
        <v>117</v>
      </c>
      <c r="C83" s="31"/>
      <c r="D83" s="31"/>
      <c r="E83" s="60">
        <f>F83+I83+L83+O83+R83+U83+X83+AA83+AD83+AG83+AJ83+AM83+AP83+AS83+AV83+AY83+BB83+BE83+BH83+BK83+BN83+BQ83+BT83+BW83+BZ83+CC83+CF83+CI83+CL83+CO83+0.03</f>
        <v>0.03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</row>
    <row r="84" spans="1:21" ht="47.25">
      <c r="A84" s="80">
        <v>7</v>
      </c>
      <c r="B84" s="84" t="s">
        <v>26</v>
      </c>
      <c r="C84" s="1"/>
      <c r="D84" s="82"/>
      <c r="E84" s="82">
        <f>E85+E86+E87+E89+E90+E91+E92+E93+E95+E94+E88+E96</f>
        <v>181.47</v>
      </c>
      <c r="F84" s="82">
        <f aca="true" t="shared" si="11" ref="F84:U84">F85+F87+F88+F89+F90+F92+F93+F94+F95+F96</f>
        <v>21.06</v>
      </c>
      <c r="G84" s="82">
        <f t="shared" si="11"/>
        <v>0</v>
      </c>
      <c r="H84" s="82">
        <f t="shared" si="11"/>
        <v>0</v>
      </c>
      <c r="I84" s="82">
        <f t="shared" si="11"/>
        <v>33.28</v>
      </c>
      <c r="J84" s="82">
        <f t="shared" si="11"/>
        <v>0</v>
      </c>
      <c r="K84" s="82">
        <f t="shared" si="11"/>
        <v>0</v>
      </c>
      <c r="L84" s="82">
        <f t="shared" si="11"/>
        <v>23.490000000000002</v>
      </c>
      <c r="M84" s="82">
        <f t="shared" si="11"/>
        <v>0</v>
      </c>
      <c r="N84" s="82">
        <f t="shared" si="11"/>
        <v>0</v>
      </c>
      <c r="O84" s="82">
        <f t="shared" si="11"/>
        <v>37.54</v>
      </c>
      <c r="P84" s="82">
        <f t="shared" si="11"/>
        <v>0</v>
      </c>
      <c r="Q84" s="82">
        <f t="shared" si="11"/>
        <v>0</v>
      </c>
      <c r="R84" s="82">
        <f t="shared" si="11"/>
        <v>33.03</v>
      </c>
      <c r="S84" s="82">
        <f t="shared" si="11"/>
        <v>0</v>
      </c>
      <c r="T84" s="82">
        <f t="shared" si="11"/>
        <v>0</v>
      </c>
      <c r="U84" s="82">
        <f t="shared" si="11"/>
        <v>18</v>
      </c>
    </row>
    <row r="85" spans="1:21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111.03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</row>
    <row r="86" spans="1:21" ht="15.75">
      <c r="A86" s="64"/>
      <c r="B86" s="68" t="s">
        <v>92</v>
      </c>
      <c r="C86" s="18"/>
      <c r="D86" s="18"/>
      <c r="E86" s="60">
        <f>F86+I86+L86+O86+R86+U86+X86+AA86+AD86+AG86+AJ86+AM86+AP86+AS86+AV86+AY86+BB86+BE86+BH86+BK86+BN86+BQ86+BT86+BW86+BZ86+CC86+CF86+CI86+CL86+CO86+0.01</f>
        <v>15.089999999999998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</row>
    <row r="87" spans="1:21" ht="30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28.689999999999998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</row>
    <row r="88" spans="1:21" ht="15.75">
      <c r="A88" s="64"/>
      <c r="B88" s="68" t="s">
        <v>118</v>
      </c>
      <c r="C88" s="18"/>
      <c r="D88" s="18"/>
      <c r="E88" s="60">
        <f>X88+BN88+CC88</f>
        <v>0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</row>
    <row r="89" spans="1:21" ht="15.75">
      <c r="A89" s="64"/>
      <c r="B89" s="67" t="s">
        <v>119</v>
      </c>
      <c r="C89" s="29"/>
      <c r="D89" s="31"/>
      <c r="E89" s="60">
        <f aca="true" t="shared" si="12" ref="E89:E94">F89+I89+L89+O89+R89+U89+X89+AA89+AD89+AG89+AJ89+AM89+AP89+AS89+AV89+AY89+BB89+BE89+BH89+BK89+BN89+BQ89+BT89+BW89+BZ89+CC89+CF89+CI89+CL89+CO89</f>
        <v>0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</row>
    <row r="90" spans="1:21" ht="15.75">
      <c r="A90" s="64"/>
      <c r="B90" s="67" t="s">
        <v>74</v>
      </c>
      <c r="C90" s="29"/>
      <c r="D90" s="31"/>
      <c r="E90" s="60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</row>
    <row r="91" spans="1:21" ht="15.75">
      <c r="A91" s="64"/>
      <c r="B91" s="67" t="s">
        <v>93</v>
      </c>
      <c r="C91" s="29"/>
      <c r="D91" s="31"/>
      <c r="E91" s="60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</row>
    <row r="92" spans="1:21" ht="30">
      <c r="A92" s="64"/>
      <c r="B92" s="67" t="s">
        <v>75</v>
      </c>
      <c r="C92" s="29"/>
      <c r="D92" s="31"/>
      <c r="E92" s="60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</row>
    <row r="93" spans="1:21" ht="15.75">
      <c r="A93" s="64"/>
      <c r="B93" s="67" t="s">
        <v>76</v>
      </c>
      <c r="C93" s="29"/>
      <c r="D93" s="31"/>
      <c r="E93" s="60">
        <f t="shared" si="12"/>
        <v>10.98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</row>
    <row r="94" spans="1:21" ht="15.75">
      <c r="A94" s="64"/>
      <c r="B94" s="69" t="s">
        <v>120</v>
      </c>
      <c r="C94" s="31"/>
      <c r="D94" s="31"/>
      <c r="E94" s="60">
        <f t="shared" si="12"/>
        <v>0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</row>
    <row r="95" spans="1:21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12.720000000000002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</row>
    <row r="96" spans="1:21" ht="15.75">
      <c r="A96" s="64"/>
      <c r="B96" s="70" t="s">
        <v>121</v>
      </c>
      <c r="C96" s="36"/>
      <c r="D96" s="36"/>
      <c r="E96" s="60">
        <f>F96+I96+L96+O96+R96+U96+X96+AA96+AD96+AG96+AJ96+AM96+AP96+AS96+AV96+AY96+BB96+BE96+BH96+BK96+BN96+BQ96+BT96+BW96+BZ96+CC96+CF96+CI96+CL96+CO96+0.01</f>
        <v>2.9599999999999995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</row>
    <row r="97" spans="1:21" ht="15.75">
      <c r="A97" s="80">
        <v>8</v>
      </c>
      <c r="B97" s="71" t="s">
        <v>31</v>
      </c>
      <c r="C97" s="82"/>
      <c r="D97" s="82"/>
      <c r="E97" s="83">
        <f>E98+E99+E100</f>
        <v>244.67</v>
      </c>
      <c r="F97" s="83">
        <f aca="true" t="shared" si="13" ref="F97:U97">F98+F99+F100</f>
        <v>33.3</v>
      </c>
      <c r="G97" s="83">
        <f t="shared" si="13"/>
        <v>0</v>
      </c>
      <c r="H97" s="83">
        <f t="shared" si="13"/>
        <v>0</v>
      </c>
      <c r="I97" s="83">
        <f t="shared" si="13"/>
        <v>51.300000000000004</v>
      </c>
      <c r="J97" s="83">
        <f t="shared" si="13"/>
        <v>0</v>
      </c>
      <c r="K97" s="83">
        <f t="shared" si="13"/>
        <v>0</v>
      </c>
      <c r="L97" s="83">
        <f t="shared" si="13"/>
        <v>30.55</v>
      </c>
      <c r="M97" s="83">
        <f t="shared" si="13"/>
        <v>0</v>
      </c>
      <c r="N97" s="83">
        <f t="shared" si="13"/>
        <v>0</v>
      </c>
      <c r="O97" s="83">
        <f t="shared" si="13"/>
        <v>50.26</v>
      </c>
      <c r="P97" s="83">
        <f t="shared" si="13"/>
        <v>0</v>
      </c>
      <c r="Q97" s="83">
        <f t="shared" si="13"/>
        <v>0</v>
      </c>
      <c r="R97" s="83">
        <f t="shared" si="13"/>
        <v>51</v>
      </c>
      <c r="S97" s="83">
        <f t="shared" si="13"/>
        <v>0</v>
      </c>
      <c r="T97" s="83">
        <f t="shared" si="13"/>
        <v>0</v>
      </c>
      <c r="U97" s="83">
        <f t="shared" si="13"/>
        <v>28.090000000000003</v>
      </c>
    </row>
    <row r="98" spans="1:21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171.06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</row>
    <row r="99" spans="1:21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44.23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</row>
    <row r="100" spans="1:21" ht="15.75">
      <c r="A100" s="64"/>
      <c r="B100" s="69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29.38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</row>
    <row r="101" spans="1:21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2980.1400000000003</v>
      </c>
      <c r="F101" s="82">
        <f>F102+F103+F104+F105+F108+F123+F124</f>
        <v>403.74999999999994</v>
      </c>
      <c r="G101" s="82">
        <f aca="true" t="shared" si="14" ref="G101:U101">G102+G103+G104+G105+G108+G123+G124</f>
        <v>0</v>
      </c>
      <c r="H101" s="82">
        <f t="shared" si="14"/>
        <v>0</v>
      </c>
      <c r="I101" s="82">
        <f t="shared" si="14"/>
        <v>638.2800000000001</v>
      </c>
      <c r="J101" s="82">
        <f t="shared" si="14"/>
        <v>0</v>
      </c>
      <c r="K101" s="82">
        <f t="shared" si="14"/>
        <v>0</v>
      </c>
      <c r="L101" s="82">
        <f t="shared" si="14"/>
        <v>345.25</v>
      </c>
      <c r="M101" s="82">
        <f t="shared" si="14"/>
        <v>0</v>
      </c>
      <c r="N101" s="82">
        <f t="shared" si="14"/>
        <v>0</v>
      </c>
      <c r="O101" s="82">
        <f t="shared" si="14"/>
        <v>614.5600000000002</v>
      </c>
      <c r="P101" s="82">
        <f t="shared" si="14"/>
        <v>0</v>
      </c>
      <c r="Q101" s="82">
        <f t="shared" si="14"/>
        <v>0</v>
      </c>
      <c r="R101" s="82">
        <f t="shared" si="14"/>
        <v>633.1800000000001</v>
      </c>
      <c r="S101" s="82">
        <f t="shared" si="14"/>
        <v>0</v>
      </c>
      <c r="T101" s="82">
        <f t="shared" si="14"/>
        <v>0</v>
      </c>
      <c r="U101" s="82">
        <f t="shared" si="14"/>
        <v>345.25</v>
      </c>
    </row>
    <row r="102" spans="1:21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786.04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</row>
    <row r="103" spans="1:21" ht="15.75">
      <c r="A103" s="64">
        <v>11</v>
      </c>
      <c r="B103" s="68" t="s">
        <v>54</v>
      </c>
      <c r="C103" s="47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1315.25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</row>
    <row r="104" spans="1:21" ht="15.75">
      <c r="A104" s="64">
        <v>12</v>
      </c>
      <c r="B104" s="68" t="s">
        <v>22</v>
      </c>
      <c r="C104" s="46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265.68999999999994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</row>
    <row r="105" spans="1:21" ht="15.75">
      <c r="A105" s="80">
        <v>13</v>
      </c>
      <c r="B105" s="84" t="s">
        <v>78</v>
      </c>
      <c r="C105" s="111"/>
      <c r="D105" s="82"/>
      <c r="E105" s="83">
        <f>E106+E107</f>
        <v>157.89</v>
      </c>
      <c r="F105" s="83">
        <f aca="true" t="shared" si="15" ref="F105:U105">F106+F107</f>
        <v>21.39</v>
      </c>
      <c r="G105" s="83">
        <f t="shared" si="15"/>
        <v>0</v>
      </c>
      <c r="H105" s="83">
        <f t="shared" si="15"/>
        <v>0</v>
      </c>
      <c r="I105" s="83">
        <f t="shared" si="15"/>
        <v>33.83</v>
      </c>
      <c r="J105" s="83">
        <f t="shared" si="15"/>
        <v>0</v>
      </c>
      <c r="K105" s="83">
        <f t="shared" si="15"/>
        <v>0</v>
      </c>
      <c r="L105" s="83">
        <f t="shared" si="15"/>
        <v>18.3</v>
      </c>
      <c r="M105" s="83">
        <f t="shared" si="15"/>
        <v>0</v>
      </c>
      <c r="N105" s="83">
        <f t="shared" si="15"/>
        <v>0</v>
      </c>
      <c r="O105" s="83">
        <f t="shared" si="15"/>
        <v>32.57</v>
      </c>
      <c r="P105" s="83">
        <f t="shared" si="15"/>
        <v>0</v>
      </c>
      <c r="Q105" s="83">
        <f t="shared" si="15"/>
        <v>0</v>
      </c>
      <c r="R105" s="83">
        <f t="shared" si="15"/>
        <v>33.56</v>
      </c>
      <c r="S105" s="83">
        <f t="shared" si="15"/>
        <v>0</v>
      </c>
      <c r="T105" s="83">
        <f t="shared" si="15"/>
        <v>0</v>
      </c>
      <c r="U105" s="83">
        <f t="shared" si="15"/>
        <v>18.3</v>
      </c>
    </row>
    <row r="106" spans="1:21" ht="15.75">
      <c r="A106" s="64"/>
      <c r="B106" s="69" t="s">
        <v>47</v>
      </c>
      <c r="C106" s="48">
        <v>226</v>
      </c>
      <c r="D106" s="47" t="s">
        <v>48</v>
      </c>
      <c r="E106" s="31">
        <f>F106+I106+L106+O106+R106+U106+X106+AA106+AD106+AG106+AJ106+AM106+AP106+AS106+AV106+AY106+BB106+BE106+BH106+BK106+BN106+BQ106+BT106+BW106+BZ106+CC106+CF106+CI106+CL106+CO106-0.04</f>
        <v>116.91999999999999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</row>
    <row r="107" spans="1:21" ht="15.75">
      <c r="A107" s="64"/>
      <c r="B107" s="68" t="s">
        <v>94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40.96999999999999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</row>
    <row r="108" spans="1:21" ht="31.5">
      <c r="A108" s="77">
        <v>14</v>
      </c>
      <c r="B108" s="78" t="s">
        <v>79</v>
      </c>
      <c r="C108" s="79"/>
      <c r="D108" s="62"/>
      <c r="E108" s="35">
        <f>E109+E110+E111+E112+E113+E114+E115+E117+E118+E119+E116+E120+E121+E122</f>
        <v>249.95</v>
      </c>
      <c r="F108" s="35">
        <f aca="true" t="shared" si="16" ref="F108:U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</row>
    <row r="109" spans="1:21" ht="15.75">
      <c r="A109" s="64"/>
      <c r="B109" s="69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4.069999999999999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</row>
    <row r="110" spans="1:21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45.39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</row>
    <row r="111" spans="1:21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7.22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</row>
    <row r="112" spans="1:21" ht="30">
      <c r="A112" s="64"/>
      <c r="B112" s="69" t="s">
        <v>95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20.819999999999997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</row>
    <row r="113" spans="1:21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8.889999999999999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</row>
    <row r="114" spans="1:21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31.68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</row>
    <row r="115" spans="1:21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6.34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</row>
    <row r="116" spans="1:21" ht="30">
      <c r="A116" s="74"/>
      <c r="B116" s="69" t="s">
        <v>122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68.34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</row>
    <row r="117" spans="1:21" ht="15.75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</row>
    <row r="118" spans="1:21" ht="15.75">
      <c r="A118" s="64"/>
      <c r="B118" s="69" t="s">
        <v>123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3.3699999999999997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</row>
    <row r="119" spans="1:21" ht="30">
      <c r="A119" s="64"/>
      <c r="B119" s="69" t="s">
        <v>96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2.2899999999999996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</row>
    <row r="120" spans="1:21" ht="15.75">
      <c r="A120" s="64"/>
      <c r="B120" s="69" t="s">
        <v>97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31.59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</row>
    <row r="121" spans="1:21" ht="15.75">
      <c r="A121" s="64"/>
      <c r="B121" s="69" t="s">
        <v>98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1.6600000000000001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</row>
    <row r="122" spans="1:21" ht="20.25" customHeight="1">
      <c r="A122" s="9"/>
      <c r="B122" s="19" t="s">
        <v>99</v>
      </c>
      <c r="C122" s="8"/>
      <c r="D122" s="8"/>
      <c r="E122" s="112">
        <f>F122+I122+L122+O122+R122+U122+X122+AA122+AD122+AG122+AJ122+AM122+AP122+AS122+AV122+AY122+BB122+BE122+BH122+BK122+BN122+BQ122+BT122+BW122+BZ122+CC122+CF122+CI122+CL122+CO122-0.01</f>
        <v>18.29</v>
      </c>
      <c r="F122" s="17">
        <v>2.48</v>
      </c>
      <c r="G122" s="17"/>
      <c r="H122" s="17"/>
      <c r="I122" s="101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</row>
    <row r="123" spans="1:21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0.92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</row>
    <row r="124" spans="1:21" ht="15.75">
      <c r="A124" s="64">
        <v>16</v>
      </c>
      <c r="B124" s="53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204.19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</row>
    <row r="125" spans="1:21" ht="47.25">
      <c r="A125" s="64">
        <v>17</v>
      </c>
      <c r="B125" s="16" t="s">
        <v>124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450.38</v>
      </c>
      <c r="F125" s="31">
        <v>61.01</v>
      </c>
      <c r="G125" s="41"/>
      <c r="H125" s="41"/>
      <c r="I125" s="31">
        <v>96.46</v>
      </c>
      <c r="J125" s="41"/>
      <c r="K125" s="41"/>
      <c r="L125" s="31">
        <v>52.16</v>
      </c>
      <c r="M125" s="41"/>
      <c r="N125" s="41"/>
      <c r="O125" s="31">
        <v>92.88</v>
      </c>
      <c r="P125" s="41"/>
      <c r="Q125" s="41"/>
      <c r="R125" s="31">
        <v>95.7</v>
      </c>
      <c r="S125" s="41"/>
      <c r="T125" s="41"/>
      <c r="U125" s="31">
        <v>52.16</v>
      </c>
    </row>
    <row r="126" spans="1:21" ht="29.25">
      <c r="A126" s="65"/>
      <c r="B126" s="43" t="s">
        <v>68</v>
      </c>
      <c r="C126" s="44"/>
      <c r="D126" s="45"/>
      <c r="E126" s="45">
        <f>E34+E9+E8-E57</f>
        <v>-396.7400000000016</v>
      </c>
      <c r="F126" s="45">
        <f aca="true" t="shared" si="17" ref="F126:U126">F34-F57</f>
        <v>-145.01999999999998</v>
      </c>
      <c r="G126" s="45">
        <f t="shared" si="17"/>
        <v>-0.07</v>
      </c>
      <c r="H126" s="45">
        <f t="shared" si="17"/>
        <v>-0.07</v>
      </c>
      <c r="I126" s="45">
        <f t="shared" si="17"/>
        <v>-222.3800000000001</v>
      </c>
      <c r="J126" s="45">
        <f t="shared" si="17"/>
        <v>-0.07</v>
      </c>
      <c r="K126" s="45">
        <f t="shared" si="17"/>
        <v>-0.07</v>
      </c>
      <c r="L126" s="45">
        <f t="shared" si="17"/>
        <v>-184.8699999999999</v>
      </c>
      <c r="M126" s="45">
        <f t="shared" si="17"/>
        <v>-0.07</v>
      </c>
      <c r="N126" s="45">
        <f t="shared" si="17"/>
        <v>-0.07</v>
      </c>
      <c r="O126" s="45">
        <f t="shared" si="17"/>
        <v>353.0799999999995</v>
      </c>
      <c r="P126" s="45">
        <f t="shared" si="17"/>
        <v>-0.07</v>
      </c>
      <c r="Q126" s="45">
        <f t="shared" si="17"/>
        <v>-0.07</v>
      </c>
      <c r="R126" s="45">
        <f t="shared" si="17"/>
        <v>-199.8499999999999</v>
      </c>
      <c r="S126" s="45">
        <f t="shared" si="17"/>
        <v>-0.07</v>
      </c>
      <c r="T126" s="45">
        <f t="shared" si="17"/>
        <v>-0.07</v>
      </c>
      <c r="U126" s="45">
        <f t="shared" si="17"/>
        <v>34.749999999999545</v>
      </c>
    </row>
    <row r="127" spans="1:21" ht="15">
      <c r="A127" s="66"/>
      <c r="B127" s="49" t="s">
        <v>67</v>
      </c>
      <c r="C127" s="50"/>
      <c r="D127" s="51"/>
      <c r="E127" s="52">
        <f>E10-E57</f>
        <v>-1269.7400000000052</v>
      </c>
      <c r="F127" s="52">
        <f aca="true" t="shared" si="18" ref="F127:U127">F10-F57</f>
        <v>-145.1800000000003</v>
      </c>
      <c r="G127" s="52">
        <f t="shared" si="18"/>
        <v>-0.07</v>
      </c>
      <c r="H127" s="52">
        <f t="shared" si="18"/>
        <v>-0.07</v>
      </c>
      <c r="I127" s="52">
        <f t="shared" si="18"/>
        <v>-381.9200000000001</v>
      </c>
      <c r="J127" s="52">
        <f t="shared" si="18"/>
        <v>-0.07</v>
      </c>
      <c r="K127" s="52">
        <f t="shared" si="18"/>
        <v>-0.07</v>
      </c>
      <c r="L127" s="52">
        <f t="shared" si="18"/>
        <v>-207.71000000000004</v>
      </c>
      <c r="M127" s="52">
        <f t="shared" si="18"/>
        <v>-0.07</v>
      </c>
      <c r="N127" s="52">
        <f t="shared" si="18"/>
        <v>-0.07</v>
      </c>
      <c r="O127" s="52">
        <f t="shared" si="18"/>
        <v>294.25999999999976</v>
      </c>
      <c r="P127" s="52">
        <f t="shared" si="18"/>
        <v>-0.07</v>
      </c>
      <c r="Q127" s="52">
        <f t="shared" si="18"/>
        <v>-0.07</v>
      </c>
      <c r="R127" s="52">
        <f t="shared" si="18"/>
        <v>-281.92999999999984</v>
      </c>
      <c r="S127" s="52">
        <f t="shared" si="18"/>
        <v>-0.07</v>
      </c>
      <c r="T127" s="52">
        <f t="shared" si="18"/>
        <v>-0.07</v>
      </c>
      <c r="U127" s="52">
        <f t="shared" si="18"/>
        <v>-8.840000000000146</v>
      </c>
    </row>
    <row r="128" spans="1:21" ht="47.25" hidden="1">
      <c r="A128" s="88"/>
      <c r="B128" s="26" t="s">
        <v>100</v>
      </c>
      <c r="C128" s="57"/>
      <c r="D128" s="57"/>
      <c r="E128" s="113">
        <f aca="true" t="shared" si="19" ref="E128:U128">E7+E35+E40+E36-E10-E16-E12</f>
        <v>2526.7700000000054</v>
      </c>
      <c r="F128" s="58">
        <f t="shared" si="19"/>
        <v>465.7700000000003</v>
      </c>
      <c r="G128" s="58">
        <f t="shared" si="19"/>
        <v>0</v>
      </c>
      <c r="H128" s="58">
        <f t="shared" si="19"/>
        <v>0</v>
      </c>
      <c r="I128" s="58">
        <f t="shared" si="19"/>
        <v>683.7500000000005</v>
      </c>
      <c r="J128" s="58">
        <f t="shared" si="19"/>
        <v>0</v>
      </c>
      <c r="K128" s="58">
        <f t="shared" si="19"/>
        <v>0</v>
      </c>
      <c r="L128" s="58">
        <f t="shared" si="19"/>
        <v>276.67</v>
      </c>
      <c r="M128" s="58">
        <f t="shared" si="19"/>
        <v>0</v>
      </c>
      <c r="N128" s="58">
        <f t="shared" si="19"/>
        <v>0</v>
      </c>
      <c r="O128" s="58">
        <f t="shared" si="19"/>
        <v>461.7900000000004</v>
      </c>
      <c r="P128" s="58">
        <f t="shared" si="19"/>
        <v>0</v>
      </c>
      <c r="Q128" s="58">
        <f t="shared" si="19"/>
        <v>0</v>
      </c>
      <c r="R128" s="58">
        <f t="shared" si="19"/>
        <v>375.56999999999954</v>
      </c>
      <c r="S128" s="58">
        <f t="shared" si="19"/>
        <v>0</v>
      </c>
      <c r="T128" s="58">
        <f t="shared" si="19"/>
        <v>0</v>
      </c>
      <c r="U128" s="113">
        <f t="shared" si="19"/>
        <v>265.1699999999996</v>
      </c>
    </row>
    <row r="129" spans="1:21" ht="31.5">
      <c r="A129" s="89"/>
      <c r="B129" s="26" t="s">
        <v>125</v>
      </c>
      <c r="C129"/>
      <c r="D129"/>
      <c r="E129" s="40">
        <f>E5+E35-E11</f>
        <v>3124.350000000002</v>
      </c>
      <c r="F129" s="40">
        <f aca="true" t="shared" si="20" ref="F129:U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</row>
  </sheetData>
  <mergeCells count="6">
    <mergeCell ref="P3:R3"/>
    <mergeCell ref="S3:U3"/>
    <mergeCell ref="C3:E3"/>
    <mergeCell ref="G3:I3"/>
    <mergeCell ref="J3:L3"/>
    <mergeCell ref="M3:O3"/>
  </mergeCells>
  <printOptions/>
  <pageMargins left="0.75" right="0.75" top="0.46" bottom="0.23" header="0.5" footer="0.29"/>
  <pageSetup horizontalDpi="600" verticalDpi="600" orientation="portrait" paperSize="9" scale="81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2017-04-05T12:53:17Z</cp:lastPrinted>
  <dcterms:created xsi:type="dcterms:W3CDTF">1996-10-08T23:32:33Z</dcterms:created>
  <dcterms:modified xsi:type="dcterms:W3CDTF">2017-04-05T12:53:58Z</dcterms:modified>
  <cp:category/>
  <cp:version/>
  <cp:contentType/>
  <cp:contentStatus/>
</cp:coreProperties>
</file>