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5а " sheetId="1" r:id="rId1"/>
  </sheets>
  <definedNames/>
  <calcPr fullCalcOnLoad="1"/>
</workbook>
</file>

<file path=xl/sharedStrings.xml><?xml version="1.0" encoding="utf-8"?>
<sst xmlns="http://schemas.openxmlformats.org/spreadsheetml/2006/main" count="221" uniqueCount="141">
  <si>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</si>
  <si>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</si>
  <si>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</si>
  <si>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</si>
  <si>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</si>
  <si>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</si>
  <si>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</si>
  <si>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</si>
  <si>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</si>
  <si>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</si>
  <si>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</si>
  <si>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</si>
  <si>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</si>
  <si>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</si>
  <si>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</si>
  <si>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</si>
  <si>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</si>
  <si>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</si>
  <si>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</si>
  <si>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</si>
  <si>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</si>
  <si>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</si>
  <si>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</si>
  <si>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</si>
  <si>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</si>
  <si>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</si>
  <si>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</si>
  <si>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</si>
  <si>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</si>
  <si>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</si>
  <si>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</si>
  <si>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</si>
  <si>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</si>
  <si>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</si>
  <si>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</si>
  <si>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</si>
  <si>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</si>
  <si>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д.5а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</si>
  <si>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</si>
  <si>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</si>
  <si>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</si>
  <si>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</si>
  <si>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</si>
  <si>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</si>
  <si>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</si>
  <si>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</si>
  <si>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</si>
  <si>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</si>
  <si>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</si>
  <si>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</si>
  <si>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</si>
  <si>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</si>
  <si>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</si>
  <si>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</si>
  <si>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</si>
  <si>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</si>
  <si>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</si>
  <si>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</si>
  <si>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</si>
  <si>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</si>
  <si>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</si>
  <si>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</si>
  <si>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</si>
  <si>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</si>
  <si>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</si>
  <si>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</si>
  <si>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</si>
  <si>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</si>
  <si>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</si>
  <si>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</si>
  <si>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</si>
  <si>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</si>
  <si>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</si>
  <si>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</si>
  <si>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</si>
  <si>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</si>
  <si>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</si>
  <si>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</si>
  <si>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</si>
  <si>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</si>
  <si>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</si>
  <si>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</si>
  <si>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</si>
  <si>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</si>
  <si>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</si>
  <si>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</si>
  <si>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</si>
  <si>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</si>
  <si>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</si>
  <si>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</si>
  <si>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</si>
  <si>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</si>
  <si>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</si>
  <si>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</si>
  <si>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</si>
  <si>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</si>
  <si>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</si>
  <si>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</si>
  <si>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Солнечный  д.3</t>
  </si>
  <si>
    <t>Солнечный  д.5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</si>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</sst>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"/>
  <sheetViews>
    <sheetView tabSelected="1" view="pageBreakPreview" zoomScale="60" zoomScalePageLayoutView="0" workbookViewId="0" topLeftCell="A7">
      <selection activeCell="B96" sqref="B96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1.421875" style="124" hidden="1" customWidth="1"/>
    <col min="55" max="55" width="0.2890625" style="124" hidden="1" customWidth="1"/>
    <col min="56" max="56" width="9.140625" style="124" hidden="1" customWidth="1"/>
    <col min="57" max="57" width="11.7109375" style="124" hidden="1" customWidth="1"/>
    <col min="58" max="59" width="9.140625" style="124" hidden="1" customWidth="1"/>
    <col min="60" max="60" width="10.57421875" style="124" hidden="1" customWidth="1"/>
    <col min="61" max="61" width="9.140625" style="124" hidden="1" customWidth="1"/>
    <col min="62" max="62" width="9.28125" style="124" hidden="1" customWidth="1"/>
    <col min="63" max="63" width="10.421875" style="124" hidden="1" customWidth="1"/>
    <col min="64" max="65" width="9.140625" style="124" hidden="1" customWidth="1"/>
    <col min="66" max="66" width="13.28125" style="125" customWidth="1"/>
  </cols>
  <sheetData>
    <row r="1" spans="1:66" ht="47.25">
      <c r="A1" s="5"/>
      <c r="B1" s="59" t="s">
        <v>116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2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93"/>
    </row>
    <row r="2" spans="1:66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2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93"/>
    </row>
    <row r="3" spans="1:66" ht="31.5" customHeight="1">
      <c r="A3" s="7"/>
      <c r="B3" s="8"/>
      <c r="C3" s="126" t="s">
        <v>117</v>
      </c>
      <c r="D3" s="126"/>
      <c r="E3" s="127"/>
      <c r="F3" s="90" t="s">
        <v>80</v>
      </c>
      <c r="G3" s="128" t="s">
        <v>81</v>
      </c>
      <c r="H3" s="126"/>
      <c r="I3" s="127"/>
      <c r="J3" s="128" t="s">
        <v>82</v>
      </c>
      <c r="K3" s="126"/>
      <c r="L3" s="127"/>
      <c r="M3" s="128" t="s">
        <v>83</v>
      </c>
      <c r="N3" s="126"/>
      <c r="O3" s="127"/>
      <c r="P3" s="128" t="s">
        <v>84</v>
      </c>
      <c r="Q3" s="126"/>
      <c r="R3" s="127"/>
      <c r="S3" s="128" t="s">
        <v>85</v>
      </c>
      <c r="T3" s="126"/>
      <c r="U3" s="127"/>
      <c r="V3" s="128" t="s">
        <v>86</v>
      </c>
      <c r="W3" s="126"/>
      <c r="X3" s="127"/>
      <c r="Y3" s="126" t="s">
        <v>87</v>
      </c>
      <c r="Z3" s="126"/>
      <c r="AA3" s="127"/>
      <c r="AB3" s="126" t="s">
        <v>88</v>
      </c>
      <c r="AC3" s="126"/>
      <c r="AD3" s="127"/>
      <c r="AE3" s="126" t="s">
        <v>89</v>
      </c>
      <c r="AF3" s="126"/>
      <c r="AG3" s="127"/>
      <c r="AH3" s="126" t="s">
        <v>90</v>
      </c>
      <c r="AI3" s="126"/>
      <c r="AJ3" s="127"/>
      <c r="AK3" s="126" t="s">
        <v>91</v>
      </c>
      <c r="AL3" s="126"/>
      <c r="AM3" s="127"/>
      <c r="AN3" s="126" t="s">
        <v>92</v>
      </c>
      <c r="AO3" s="126"/>
      <c r="AP3" s="127"/>
      <c r="AQ3" s="126" t="s">
        <v>93</v>
      </c>
      <c r="AR3" s="126"/>
      <c r="AS3" s="127"/>
      <c r="AT3" s="126" t="s">
        <v>94</v>
      </c>
      <c r="AU3" s="126"/>
      <c r="AV3" s="127"/>
      <c r="AW3" s="126" t="s">
        <v>95</v>
      </c>
      <c r="AX3" s="126"/>
      <c r="AY3" s="127"/>
      <c r="AZ3" s="126" t="s">
        <v>96</v>
      </c>
      <c r="BA3" s="126"/>
      <c r="BB3" s="127"/>
      <c r="BC3" s="126" t="s">
        <v>97</v>
      </c>
      <c r="BD3" s="126"/>
      <c r="BE3" s="127"/>
      <c r="BF3" s="126" t="s">
        <v>98</v>
      </c>
      <c r="BG3" s="126"/>
      <c r="BH3" s="127"/>
      <c r="BI3" s="126" t="s">
        <v>99</v>
      </c>
      <c r="BJ3" s="126"/>
      <c r="BK3" s="127"/>
      <c r="BL3" s="126" t="s">
        <v>37</v>
      </c>
      <c r="BM3" s="126"/>
      <c r="BN3" s="127"/>
    </row>
    <row r="4" spans="1:66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  <c r="BC4" s="11" t="s">
        <v>3</v>
      </c>
      <c r="BD4" s="4" t="s">
        <v>4</v>
      </c>
      <c r="BE4" s="11" t="s">
        <v>5</v>
      </c>
      <c r="BF4" s="11" t="s">
        <v>3</v>
      </c>
      <c r="BG4" s="4" t="s">
        <v>4</v>
      </c>
      <c r="BH4" s="11" t="s">
        <v>5</v>
      </c>
      <c r="BI4" s="11" t="s">
        <v>3</v>
      </c>
      <c r="BJ4" s="4" t="s">
        <v>4</v>
      </c>
      <c r="BK4" s="11" t="s">
        <v>5</v>
      </c>
      <c r="BL4" s="11" t="s">
        <v>3</v>
      </c>
      <c r="BM4" s="4" t="s">
        <v>4</v>
      </c>
      <c r="BN4" s="11" t="s">
        <v>5</v>
      </c>
    </row>
    <row r="5" spans="1:66" ht="31.5">
      <c r="A5" s="1"/>
      <c r="B5" s="2" t="s">
        <v>118</v>
      </c>
      <c r="C5" s="2"/>
      <c r="D5" s="2"/>
      <c r="E5" s="94">
        <f>F5+I5+L5+O5+R5+U5+X5+AA5+AD5+AG5+AJ5+AM5+AP5+AS5+AV5+AY5+BB5+BE5+BH5+BK5+BN5+BQ5+BT5+BW5+BZ5+CC5+CF5+CI5+CL5+CO5</f>
        <v>7922.760000000001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  <c r="AW5" s="95">
        <v>0</v>
      </c>
      <c r="AX5" s="95">
        <v>0</v>
      </c>
      <c r="AY5" s="95">
        <v>472.09</v>
      </c>
      <c r="AZ5" s="95">
        <v>0</v>
      </c>
      <c r="BA5" s="95">
        <v>0</v>
      </c>
      <c r="BB5" s="95">
        <v>359.68</v>
      </c>
      <c r="BC5" s="95">
        <v>0</v>
      </c>
      <c r="BD5" s="95">
        <v>0</v>
      </c>
      <c r="BE5" s="95">
        <v>477.79</v>
      </c>
      <c r="BF5" s="95">
        <v>0</v>
      </c>
      <c r="BG5" s="95">
        <v>0</v>
      </c>
      <c r="BH5" s="95">
        <v>484.58</v>
      </c>
      <c r="BI5" s="95">
        <v>0</v>
      </c>
      <c r="BJ5" s="95">
        <v>0</v>
      </c>
      <c r="BK5" s="95">
        <v>213.32</v>
      </c>
      <c r="BL5" s="95">
        <v>0</v>
      </c>
      <c r="BM5" s="95">
        <v>0</v>
      </c>
      <c r="BN5" s="95">
        <v>324.35</v>
      </c>
    </row>
    <row r="6" spans="1:66" ht="31.5">
      <c r="A6" s="1"/>
      <c r="B6" s="55" t="s">
        <v>119</v>
      </c>
      <c r="C6" s="55"/>
      <c r="D6" s="55"/>
      <c r="E6" s="2">
        <f>F6+I6+L6+O6+R6+U6+X6+AA6+AD6+AG6+AJ6+AM6+AP6+AS6+AV6+AY6+BB6+BE6+BH6+BK6+BN6+BQ6+BT6+BW6+BZ6+CC6+CF6+CI6+CL6+CO6</f>
        <v>86.38000000000001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  <c r="BC6" s="3"/>
      <c r="BD6" s="3"/>
      <c r="BE6" s="3">
        <v>0.5</v>
      </c>
      <c r="BF6" s="3"/>
      <c r="BG6" s="3"/>
      <c r="BH6" s="3">
        <v>17.34</v>
      </c>
      <c r="BI6" s="3"/>
      <c r="BJ6" s="3"/>
      <c r="BK6" s="3">
        <v>5.5</v>
      </c>
      <c r="BL6" s="3"/>
      <c r="BM6" s="3"/>
      <c r="BN6" s="3"/>
    </row>
    <row r="7" spans="1:66" ht="47.25">
      <c r="A7" s="1"/>
      <c r="B7" s="2" t="s">
        <v>120</v>
      </c>
      <c r="C7" s="55"/>
      <c r="D7" s="55"/>
      <c r="E7" s="94">
        <f aca="true" t="shared" si="0" ref="E7:BN7">E5+E6</f>
        <v>8009.140000000001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  <c r="BC7" s="2">
        <f t="shared" si="0"/>
        <v>0</v>
      </c>
      <c r="BD7" s="2">
        <f t="shared" si="0"/>
        <v>0</v>
      </c>
      <c r="BE7" s="2">
        <f t="shared" si="0"/>
        <v>478.29</v>
      </c>
      <c r="BF7" s="2">
        <f t="shared" si="0"/>
        <v>0</v>
      </c>
      <c r="BG7" s="2">
        <f t="shared" si="0"/>
        <v>0</v>
      </c>
      <c r="BH7" s="2">
        <f t="shared" si="0"/>
        <v>501.91999999999996</v>
      </c>
      <c r="BI7" s="2">
        <f t="shared" si="0"/>
        <v>0</v>
      </c>
      <c r="BJ7" s="2">
        <f t="shared" si="0"/>
        <v>0</v>
      </c>
      <c r="BK7" s="2">
        <f t="shared" si="0"/>
        <v>218.82</v>
      </c>
      <c r="BL7" s="2">
        <f t="shared" si="0"/>
        <v>0</v>
      </c>
      <c r="BM7" s="2">
        <f t="shared" si="0"/>
        <v>0</v>
      </c>
      <c r="BN7" s="2">
        <f t="shared" si="0"/>
        <v>324.35</v>
      </c>
    </row>
    <row r="8" spans="1:66" ht="15.75">
      <c r="A8" s="96"/>
      <c r="B8" s="55" t="s">
        <v>121</v>
      </c>
      <c r="C8" s="55"/>
      <c r="D8" s="55"/>
      <c r="E8" s="94">
        <f>F8+I8+L8+O8+R8+U8+X8+AA8+AD8+AG8+AJ8+AM8+AP8+AS8+AV8+AY8+BB8+BE8+BH8+BK8+BN8+BQ8+BT8+BW8+BZ8+CC8+CF8+CI8+CL8+CO8</f>
        <v>996.49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  <c r="BC8" s="2"/>
      <c r="BD8" s="2"/>
      <c r="BE8" s="2">
        <v>57.88</v>
      </c>
      <c r="BF8" s="2"/>
      <c r="BG8" s="2"/>
      <c r="BH8" s="2">
        <v>48.45</v>
      </c>
      <c r="BI8" s="2"/>
      <c r="BJ8" s="2"/>
      <c r="BK8" s="2">
        <v>25.74</v>
      </c>
      <c r="BL8" s="2"/>
      <c r="BM8" s="2"/>
      <c r="BN8" s="2">
        <v>40.35</v>
      </c>
    </row>
    <row r="9" spans="1:66" ht="15.75">
      <c r="A9" s="96"/>
      <c r="B9" s="55" t="s">
        <v>100</v>
      </c>
      <c r="C9" s="55"/>
      <c r="D9" s="55"/>
      <c r="E9" s="94">
        <f>F9+I9+L9+O9+R9+U9+X9+AA9+AD9+AG9+AJ9+AM9+AP9+AS9+AV9+AY9+BB9+BE9+BH9+BK9+BN9+BQ9+BT9+BW9+BZ9+CC9+CF9+CI9+CL9+CO9-0.01</f>
        <v>291.4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  <c r="BC9" s="2"/>
      <c r="BD9" s="2"/>
      <c r="BE9" s="2">
        <v>16.93</v>
      </c>
      <c r="BF9" s="2"/>
      <c r="BG9" s="2"/>
      <c r="BH9" s="2">
        <v>14.17</v>
      </c>
      <c r="BI9" s="2"/>
      <c r="BJ9" s="2"/>
      <c r="BK9" s="2">
        <v>7.53</v>
      </c>
      <c r="BL9" s="2"/>
      <c r="BM9" s="2"/>
      <c r="BN9" s="2">
        <v>11.8</v>
      </c>
    </row>
    <row r="10" spans="1:66" ht="15.75">
      <c r="A10" s="12"/>
      <c r="B10" s="13" t="s">
        <v>12</v>
      </c>
      <c r="C10" s="14"/>
      <c r="D10" s="14"/>
      <c r="E10" s="15">
        <f aca="true" t="shared" si="1" ref="E10:BN10">E11+E12+E13</f>
        <v>47672.99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  <c r="AW10" s="15">
        <f t="shared" si="1"/>
        <v>0</v>
      </c>
      <c r="AX10" s="15">
        <f t="shared" si="1"/>
        <v>0</v>
      </c>
      <c r="AY10" s="27">
        <f t="shared" si="1"/>
        <v>2670.5</v>
      </c>
      <c r="AZ10" s="15">
        <f t="shared" si="1"/>
        <v>0</v>
      </c>
      <c r="BA10" s="15">
        <f t="shared" si="1"/>
        <v>0</v>
      </c>
      <c r="BB10" s="15">
        <f t="shared" si="1"/>
        <v>2300.03</v>
      </c>
      <c r="BC10" s="15">
        <f t="shared" si="1"/>
        <v>0</v>
      </c>
      <c r="BD10" s="15">
        <f t="shared" si="1"/>
        <v>0</v>
      </c>
      <c r="BE10" s="15">
        <f t="shared" si="1"/>
        <v>2751.48</v>
      </c>
      <c r="BF10" s="15">
        <f t="shared" si="1"/>
        <v>0</v>
      </c>
      <c r="BG10" s="15">
        <f t="shared" si="1"/>
        <v>0</v>
      </c>
      <c r="BH10" s="15">
        <f t="shared" si="1"/>
        <v>2323.9900000000002</v>
      </c>
      <c r="BI10" s="15">
        <f t="shared" si="1"/>
        <v>0</v>
      </c>
      <c r="BJ10" s="15">
        <f t="shared" si="1"/>
        <v>0</v>
      </c>
      <c r="BK10" s="15">
        <f t="shared" si="1"/>
        <v>1204.8400000000001</v>
      </c>
      <c r="BL10" s="15">
        <f t="shared" si="1"/>
        <v>0</v>
      </c>
      <c r="BM10" s="15">
        <f t="shared" si="1"/>
        <v>0</v>
      </c>
      <c r="BN10" s="15">
        <f t="shared" si="1"/>
        <v>1933.8600000000001</v>
      </c>
    </row>
    <row r="11" spans="1:66" ht="31.5">
      <c r="A11" s="97"/>
      <c r="B11" s="98" t="s">
        <v>13</v>
      </c>
      <c r="C11" s="15">
        <v>273.04</v>
      </c>
      <c r="D11" s="118" t="s">
        <v>101</v>
      </c>
      <c r="E11" s="27">
        <f>F11+I11+L11+O11+R11+U11+X11+AA11+AD11+AG11+AJ11+AM11+AP11+AS11+AV11+AY11+BB11+BE11+BH11+BK11+BN11+BQ11+BT11+BW11+BZ11+CC11+CF11+CI11+CL11+CO11</f>
        <v>45524.35</v>
      </c>
      <c r="F11" s="54">
        <v>2425.47</v>
      </c>
      <c r="G11" s="54">
        <f>G12+G13+G14</f>
        <v>0</v>
      </c>
      <c r="H11" s="54">
        <f>H12+H13+H14</f>
        <v>0</v>
      </c>
      <c r="I11" s="54">
        <v>3652.66</v>
      </c>
      <c r="J11" s="54">
        <f>J12+J13+J14</f>
        <v>0</v>
      </c>
      <c r="K11" s="54">
        <f>K12+K13+K14</f>
        <v>0</v>
      </c>
      <c r="L11" s="54">
        <v>2044.49</v>
      </c>
      <c r="M11" s="54">
        <f>M12+M13+M14</f>
        <v>0</v>
      </c>
      <c r="N11" s="54">
        <f>N12+N13+N14</f>
        <v>0</v>
      </c>
      <c r="O11" s="54">
        <v>3633.9</v>
      </c>
      <c r="P11" s="54">
        <f>P12+P13+P14</f>
        <v>0</v>
      </c>
      <c r="Q11" s="54">
        <f>Q12+Q13+Q14</f>
        <v>0</v>
      </c>
      <c r="R11" s="54">
        <v>3746.75</v>
      </c>
      <c r="S11" s="54">
        <f>S12+S13+S14</f>
        <v>0</v>
      </c>
      <c r="T11" s="54">
        <f>T12+T13+T14</f>
        <v>0</v>
      </c>
      <c r="U11" s="54">
        <v>2034.79</v>
      </c>
      <c r="V11" s="54">
        <f>V12+V13+V14</f>
        <v>0</v>
      </c>
      <c r="W11" s="54">
        <f>W12+W13+W14</f>
        <v>0</v>
      </c>
      <c r="X11" s="54">
        <v>3930.29</v>
      </c>
      <c r="Y11" s="54">
        <f>Y12+Y13+Y14</f>
        <v>0</v>
      </c>
      <c r="Z11" s="54">
        <f>Z12+Z13+Z14</f>
        <v>0</v>
      </c>
      <c r="AA11" s="54">
        <v>2464.18</v>
      </c>
      <c r="AB11" s="54">
        <f>AB12+AB13+AB14</f>
        <v>0</v>
      </c>
      <c r="AC11" s="54">
        <f>AC12+AC13+AC14</f>
        <v>0</v>
      </c>
      <c r="AD11" s="54">
        <v>1748.44</v>
      </c>
      <c r="AE11" s="54">
        <f>AE12+AE13+AE14</f>
        <v>0</v>
      </c>
      <c r="AF11" s="54">
        <f>AF12+AF13+AF14</f>
        <v>0</v>
      </c>
      <c r="AG11" s="54">
        <v>1122</v>
      </c>
      <c r="AH11" s="54">
        <f>AH12+AH13+AH14</f>
        <v>0</v>
      </c>
      <c r="AI11" s="54">
        <f>AI12+AI13+AI14</f>
        <v>0</v>
      </c>
      <c r="AJ11" s="54">
        <v>1804.78</v>
      </c>
      <c r="AK11" s="54">
        <f>AK12+AK13+AK14</f>
        <v>0</v>
      </c>
      <c r="AL11" s="54">
        <f>AL12+AL13+AL14</f>
        <v>0</v>
      </c>
      <c r="AM11" s="54">
        <v>1355.39</v>
      </c>
      <c r="AN11" s="54">
        <f>AN12+AN13+AN14</f>
        <v>0</v>
      </c>
      <c r="AO11" s="54">
        <f>AO12+AO13+AO14</f>
        <v>0</v>
      </c>
      <c r="AP11" s="54">
        <v>590.25</v>
      </c>
      <c r="AQ11" s="54">
        <f>AQ12+AQ13+AQ14</f>
        <v>0</v>
      </c>
      <c r="AR11" s="54">
        <f>AR12+AR13+AR14</f>
        <v>0</v>
      </c>
      <c r="AS11" s="54">
        <v>1274.58</v>
      </c>
      <c r="AT11" s="54">
        <f>AT12+AT13+AT14</f>
        <v>0</v>
      </c>
      <c r="AU11" s="54">
        <f>AU12+AU13+AU14</f>
        <v>0</v>
      </c>
      <c r="AV11" s="54">
        <v>964.87</v>
      </c>
      <c r="AW11" s="54">
        <f>AW12+AW13+AW14</f>
        <v>0</v>
      </c>
      <c r="AX11" s="54">
        <f>AX12+AX13+AX14</f>
        <v>0</v>
      </c>
      <c r="AY11" s="54">
        <v>2592.92</v>
      </c>
      <c r="AZ11" s="54">
        <f>AZ12+AZ13+AZ14</f>
        <v>0</v>
      </c>
      <c r="BA11" s="54">
        <f>BA12+BA13+BA14</f>
        <v>0</v>
      </c>
      <c r="BB11" s="54">
        <v>2240.86</v>
      </c>
      <c r="BC11" s="54">
        <f>BC12+BC13+BC14</f>
        <v>0</v>
      </c>
      <c r="BD11" s="54">
        <f>BD12+BD13+BD14</f>
        <v>0</v>
      </c>
      <c r="BE11" s="54">
        <v>2680.32</v>
      </c>
      <c r="BF11" s="54">
        <f>BF12+BF13+BF14</f>
        <v>0</v>
      </c>
      <c r="BG11" s="54">
        <f>BG12+BG13+BG14</f>
        <v>0</v>
      </c>
      <c r="BH11" s="54">
        <v>2206.86</v>
      </c>
      <c r="BI11" s="54">
        <f>BI12+BI13+BI14</f>
        <v>0</v>
      </c>
      <c r="BJ11" s="54">
        <f>BJ12+BJ13+BJ14</f>
        <v>0</v>
      </c>
      <c r="BK11" s="54">
        <v>1151.15</v>
      </c>
      <c r="BL11" s="54">
        <f>BL12+BL13+BL14</f>
        <v>0</v>
      </c>
      <c r="BM11" s="54">
        <f>BM12+BM13+BM14</f>
        <v>0</v>
      </c>
      <c r="BN11" s="54">
        <v>1859.4</v>
      </c>
    </row>
    <row r="12" spans="1:66" ht="15.75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ht="15.75">
      <c r="A13" s="99"/>
      <c r="B13" s="78" t="s">
        <v>0</v>
      </c>
      <c r="C13" s="120"/>
      <c r="D13" s="120"/>
      <c r="E13" s="100">
        <f>E14+E15+E16+E17+E18+E19+E20+E21+E22+E23+E24+E25+E26+E27+E28+E29+E30+E31+E32</f>
        <v>2148.6399999999994</v>
      </c>
      <c r="F13" s="61">
        <f aca="true" t="shared" si="2" ref="F13:BN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  <c r="V13" s="61">
        <f t="shared" si="2"/>
        <v>0</v>
      </c>
      <c r="W13" s="61">
        <f t="shared" si="2"/>
        <v>0</v>
      </c>
      <c r="X13" s="61">
        <f t="shared" si="2"/>
        <v>129.55</v>
      </c>
      <c r="Y13" s="61">
        <f t="shared" si="2"/>
        <v>0</v>
      </c>
      <c r="Z13" s="61">
        <f t="shared" si="2"/>
        <v>0</v>
      </c>
      <c r="AA13" s="61">
        <f t="shared" si="2"/>
        <v>85.42999999999999</v>
      </c>
      <c r="AB13" s="61">
        <f t="shared" si="2"/>
        <v>0</v>
      </c>
      <c r="AC13" s="61">
        <f t="shared" si="2"/>
        <v>0</v>
      </c>
      <c r="AD13" s="61">
        <f t="shared" si="2"/>
        <v>51.13</v>
      </c>
      <c r="AE13" s="61">
        <f t="shared" si="2"/>
        <v>0</v>
      </c>
      <c r="AF13" s="61">
        <f t="shared" si="2"/>
        <v>0</v>
      </c>
      <c r="AG13" s="61">
        <f t="shared" si="2"/>
        <v>29.220000000000006</v>
      </c>
      <c r="AH13" s="61">
        <f t="shared" si="2"/>
        <v>0</v>
      </c>
      <c r="AI13" s="61">
        <f t="shared" si="2"/>
        <v>0</v>
      </c>
      <c r="AJ13" s="61">
        <f t="shared" si="2"/>
        <v>135.28</v>
      </c>
      <c r="AK13" s="61">
        <f t="shared" si="2"/>
        <v>0</v>
      </c>
      <c r="AL13" s="61">
        <f t="shared" si="2"/>
        <v>0</v>
      </c>
      <c r="AM13" s="61">
        <f t="shared" si="2"/>
        <v>32.239999999999995</v>
      </c>
      <c r="AN13" s="61">
        <f t="shared" si="2"/>
        <v>0</v>
      </c>
      <c r="AO13" s="61">
        <f t="shared" si="2"/>
        <v>0</v>
      </c>
      <c r="AP13" s="61">
        <f t="shared" si="2"/>
        <v>515.88</v>
      </c>
      <c r="AQ13" s="61">
        <f t="shared" si="2"/>
        <v>0</v>
      </c>
      <c r="AR13" s="61">
        <f t="shared" si="2"/>
        <v>0</v>
      </c>
      <c r="AS13" s="61">
        <f t="shared" si="2"/>
        <v>39.31</v>
      </c>
      <c r="AT13" s="61">
        <f t="shared" si="2"/>
        <v>0</v>
      </c>
      <c r="AU13" s="61">
        <f t="shared" si="2"/>
        <v>0</v>
      </c>
      <c r="AV13" s="61">
        <f t="shared" si="2"/>
        <v>18.990000000000002</v>
      </c>
      <c r="AW13" s="61">
        <f t="shared" si="2"/>
        <v>0</v>
      </c>
      <c r="AX13" s="61">
        <f t="shared" si="2"/>
        <v>0</v>
      </c>
      <c r="AY13" s="61">
        <f t="shared" si="2"/>
        <v>77.58</v>
      </c>
      <c r="AZ13" s="61">
        <f t="shared" si="2"/>
        <v>0</v>
      </c>
      <c r="BA13" s="61">
        <f t="shared" si="2"/>
        <v>0</v>
      </c>
      <c r="BB13" s="61">
        <f t="shared" si="2"/>
        <v>59.17</v>
      </c>
      <c r="BC13" s="61">
        <f t="shared" si="2"/>
        <v>0</v>
      </c>
      <c r="BD13" s="61">
        <f t="shared" si="2"/>
        <v>0</v>
      </c>
      <c r="BE13" s="61">
        <f t="shared" si="2"/>
        <v>71.16</v>
      </c>
      <c r="BF13" s="61">
        <f t="shared" si="2"/>
        <v>0</v>
      </c>
      <c r="BG13" s="61">
        <f t="shared" si="2"/>
        <v>0</v>
      </c>
      <c r="BH13" s="61">
        <f t="shared" si="2"/>
        <v>117.12999999999998</v>
      </c>
      <c r="BI13" s="61">
        <f t="shared" si="2"/>
        <v>0</v>
      </c>
      <c r="BJ13" s="61">
        <f t="shared" si="2"/>
        <v>0</v>
      </c>
      <c r="BK13" s="61">
        <f t="shared" si="2"/>
        <v>53.69</v>
      </c>
      <c r="BL13" s="61">
        <f t="shared" si="2"/>
        <v>0</v>
      </c>
      <c r="BM13" s="61">
        <f t="shared" si="2"/>
        <v>0</v>
      </c>
      <c r="BN13" s="61">
        <f t="shared" si="2"/>
        <v>74.46</v>
      </c>
    </row>
    <row r="14" spans="1:66" ht="0.75" customHeight="1">
      <c r="A14" s="121"/>
      <c r="B14" s="122" t="s">
        <v>14</v>
      </c>
      <c r="C14" s="53">
        <v>139</v>
      </c>
      <c r="D14" s="53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</row>
    <row r="15" spans="1:66" ht="15.75" hidden="1">
      <c r="A15" s="121"/>
      <c r="B15" s="122" t="s">
        <v>44</v>
      </c>
      <c r="C15" s="53"/>
      <c r="D15" s="53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</row>
    <row r="16" spans="1:66" ht="30">
      <c r="A16" s="121"/>
      <c r="B16" s="122" t="s">
        <v>1</v>
      </c>
      <c r="C16" s="53"/>
      <c r="D16" s="53"/>
      <c r="E16" s="101">
        <f>F16+I16+L16+O16+R16+U16+X16+AA16+AD16+AG16+AJ16+AM16+AP16+AS16+AV16+AY16+BB16+BE16+BH16+BK16+BN16+BQ16+BT16+BW16+BZ16+CC16+CF16+CI16+CL16+CO16+CP16+0.02</f>
        <v>607.61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  <c r="AW16" s="102"/>
      <c r="AX16" s="102"/>
      <c r="AY16" s="102">
        <v>11.11</v>
      </c>
      <c r="AZ16" s="102"/>
      <c r="BA16" s="102"/>
      <c r="BB16" s="102"/>
      <c r="BC16" s="102"/>
      <c r="BD16" s="102"/>
      <c r="BE16" s="102">
        <v>1.92</v>
      </c>
      <c r="BF16" s="102"/>
      <c r="BG16" s="102"/>
      <c r="BH16" s="102">
        <v>60.73</v>
      </c>
      <c r="BI16" s="102"/>
      <c r="BJ16" s="102"/>
      <c r="BK16" s="102">
        <v>27.97</v>
      </c>
      <c r="BL16" s="102"/>
      <c r="BM16" s="102"/>
      <c r="BN16" s="102">
        <v>24</v>
      </c>
    </row>
    <row r="17" spans="1:66" ht="30" hidden="1">
      <c r="A17" s="121"/>
      <c r="B17" s="122" t="s">
        <v>38</v>
      </c>
      <c r="C17" s="53"/>
      <c r="D17" s="53"/>
      <c r="E17" s="101">
        <f>F17+I17+L17+O17+R17+U17+X17+AA17+AD17+AG17+AJ17+AM17+AP17+AS17+AV17+AY17+BB17+BE17+BH17+BK17+BN17+BQ17+BT17+BW17+BZ17+CC17+CF17+CI17+CL17+CO17+0.18</f>
        <v>111.66000000000001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  <c r="AW17" s="102"/>
      <c r="AX17" s="102"/>
      <c r="AY17" s="102">
        <v>5.52</v>
      </c>
      <c r="AZ17" s="102"/>
      <c r="BA17" s="102"/>
      <c r="BB17" s="102">
        <v>5.52</v>
      </c>
      <c r="BC17" s="102"/>
      <c r="BD17" s="102"/>
      <c r="BE17" s="102">
        <v>8.28</v>
      </c>
      <c r="BF17" s="102"/>
      <c r="BG17" s="102"/>
      <c r="BH17" s="102">
        <v>5.52</v>
      </c>
      <c r="BI17" s="102"/>
      <c r="BJ17" s="102"/>
      <c r="BK17" s="102">
        <v>2.76</v>
      </c>
      <c r="BL17" s="102"/>
      <c r="BM17" s="102"/>
      <c r="BN17" s="102">
        <v>5.52</v>
      </c>
    </row>
    <row r="18" spans="1:66" ht="30" hidden="1">
      <c r="A18" s="121"/>
      <c r="B18" s="122" t="s">
        <v>102</v>
      </c>
      <c r="C18" s="53"/>
      <c r="D18" s="53"/>
      <c r="E18" s="101">
        <f>F18+I18+L18+O18+R18+U18+X18+AA18+AD18+AG18+AJ18+AM18+AP18+AS18+AV18+AY18+BB18+BE18+BH18+BK18+BN18+BQ18+BT18+BW18+BZ18+CC18+CF18+CI18+CL18+CO18+0.15</f>
        <v>65.85000000000002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  <c r="AW18" s="102"/>
      <c r="AX18" s="102"/>
      <c r="AY18" s="102">
        <v>4.2</v>
      </c>
      <c r="AZ18" s="102"/>
      <c r="BA18" s="102"/>
      <c r="BB18" s="102">
        <v>3.6</v>
      </c>
      <c r="BC18" s="102"/>
      <c r="BD18" s="102"/>
      <c r="BE18" s="102">
        <v>4.2</v>
      </c>
      <c r="BF18" s="102"/>
      <c r="BG18" s="102"/>
      <c r="BH18" s="102">
        <v>3.6</v>
      </c>
      <c r="BI18" s="102"/>
      <c r="BJ18" s="102"/>
      <c r="BK18" s="102">
        <v>1.8</v>
      </c>
      <c r="BL18" s="102"/>
      <c r="BM18" s="102"/>
      <c r="BN18" s="102">
        <v>3</v>
      </c>
    </row>
    <row r="19" spans="1:66" ht="30" hidden="1">
      <c r="A19" s="121"/>
      <c r="B19" s="122" t="s">
        <v>103</v>
      </c>
      <c r="C19" s="53"/>
      <c r="D19" s="53"/>
      <c r="E19" s="101">
        <f>F19+I19+L19+O19+R19+U19+X19+AA19+AD19+AG19+AJ19+AM19+AP19+AS19+AV19+AY19+BB19+BE19+BH19+BK19+BN19+BQ19+BT19+BW19+BZ19+CC19+CF19+CI19+CL19+CO19</f>
        <v>18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  <c r="AW19" s="102"/>
      <c r="AX19" s="102"/>
      <c r="AY19" s="102">
        <v>2.4</v>
      </c>
      <c r="AZ19" s="102"/>
      <c r="BA19" s="102"/>
      <c r="BB19" s="102">
        <v>2.4</v>
      </c>
      <c r="BC19" s="102"/>
      <c r="BD19" s="102"/>
      <c r="BE19" s="102">
        <v>2.4</v>
      </c>
      <c r="BF19" s="102"/>
      <c r="BG19" s="102"/>
      <c r="BH19" s="102">
        <v>1.2</v>
      </c>
      <c r="BI19" s="102"/>
      <c r="BJ19" s="102"/>
      <c r="BK19" s="102">
        <v>1.2</v>
      </c>
      <c r="BL19" s="102"/>
      <c r="BM19" s="102"/>
      <c r="BN19" s="102">
        <v>1.2</v>
      </c>
    </row>
    <row r="20" spans="1:66" ht="30" hidden="1">
      <c r="A20" s="121"/>
      <c r="B20" s="122" t="s">
        <v>104</v>
      </c>
      <c r="C20" s="53"/>
      <c r="D20" s="53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</row>
    <row r="21" spans="1:66" ht="15.75" hidden="1">
      <c r="A21" s="121"/>
      <c r="B21" s="122" t="s">
        <v>41</v>
      </c>
      <c r="C21" s="53">
        <v>1</v>
      </c>
      <c r="D21" s="53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</row>
    <row r="22" spans="1:66" ht="30" hidden="1">
      <c r="A22" s="121"/>
      <c r="B22" s="41" t="s">
        <v>65</v>
      </c>
      <c r="C22" s="53"/>
      <c r="D22" s="53"/>
      <c r="E22" s="101">
        <f>F22+I22+L22+O22+R22+U22+X22+AA22+AD22+AG22+AJ22+AM22+AP22+AS22+AV22+AY22+BB22+BE22+BH22+BK22+BN22+BQ22+BT22+BW22+BZ22+CC22+CF22+CI22+CL22+CO22-0.01</f>
        <v>574.75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  <c r="AW22" s="102"/>
      <c r="AX22" s="102"/>
      <c r="AY22" s="102">
        <v>32.25</v>
      </c>
      <c r="AZ22" s="102"/>
      <c r="BA22" s="102"/>
      <c r="BB22" s="102">
        <v>28.41</v>
      </c>
      <c r="BC22" s="102"/>
      <c r="BD22" s="102"/>
      <c r="BE22" s="102">
        <v>33.39</v>
      </c>
      <c r="BF22" s="102"/>
      <c r="BG22" s="102"/>
      <c r="BH22" s="102">
        <v>27.95</v>
      </c>
      <c r="BI22" s="102"/>
      <c r="BJ22" s="102"/>
      <c r="BK22" s="102">
        <v>14.85</v>
      </c>
      <c r="BL22" s="102"/>
      <c r="BM22" s="102"/>
      <c r="BN22" s="102">
        <v>23.27</v>
      </c>
    </row>
    <row r="23" spans="1:66" ht="15.75" hidden="1">
      <c r="A23" s="121"/>
      <c r="B23" s="41" t="s">
        <v>2</v>
      </c>
      <c r="C23" s="53"/>
      <c r="D23" s="53"/>
      <c r="E23" s="101">
        <f>F23+I23+L23+O23+R23+U23+X23+AA23+AD23+AG23+AJ23+AM23+AP23+AS23+AV23+AY23+BB23+BE23+BH23+BK23+BN23+BQ23+BT23+BW23+BZ23+CC23+CF23+CI23+CL23+CO23-0.01</f>
        <v>46.6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  <c r="AW23" s="102"/>
      <c r="AX23" s="102"/>
      <c r="AY23" s="102">
        <v>2.61</v>
      </c>
      <c r="AZ23" s="102"/>
      <c r="BA23" s="102"/>
      <c r="BB23" s="102">
        <v>2.3</v>
      </c>
      <c r="BC23" s="102"/>
      <c r="BD23" s="102"/>
      <c r="BE23" s="102">
        <v>2.71</v>
      </c>
      <c r="BF23" s="102"/>
      <c r="BG23" s="102"/>
      <c r="BH23" s="102">
        <v>2.27</v>
      </c>
      <c r="BI23" s="102"/>
      <c r="BJ23" s="102"/>
      <c r="BK23" s="102">
        <v>1.2</v>
      </c>
      <c r="BL23" s="102"/>
      <c r="BM23" s="102"/>
      <c r="BN23" s="102">
        <v>1.89</v>
      </c>
    </row>
    <row r="24" spans="1:66" ht="30" hidden="1">
      <c r="A24" s="121"/>
      <c r="B24" s="122" t="s">
        <v>40</v>
      </c>
      <c r="C24" s="53"/>
      <c r="D24" s="53"/>
      <c r="E24" s="101">
        <f>F24+I24+L24+O24+R24+U24+X24+AA24+AD24+AG24+AJ24+AM24+AP24+AS24+AV24+AY24+BB24+BE24+BH24+BK24+BN24+BQ24+BT24+BW24+BZ24+CC24+CF24+CI24+CL24+CO24+0.97</f>
        <v>32.17000000000001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  <c r="AW24" s="102"/>
      <c r="AX24" s="102"/>
      <c r="AY24" s="102">
        <v>3.9</v>
      </c>
      <c r="AZ24" s="102"/>
      <c r="BA24" s="102"/>
      <c r="BB24" s="102">
        <v>2.6</v>
      </c>
      <c r="BC24" s="102"/>
      <c r="BD24" s="102"/>
      <c r="BE24" s="102">
        <v>3.9</v>
      </c>
      <c r="BF24" s="102"/>
      <c r="BG24" s="102"/>
      <c r="BH24" s="102">
        <v>2.6</v>
      </c>
      <c r="BI24" s="102"/>
      <c r="BJ24" s="102"/>
      <c r="BK24" s="102">
        <v>1.3</v>
      </c>
      <c r="BL24" s="102"/>
      <c r="BM24" s="102"/>
      <c r="BN24" s="102">
        <v>2.6</v>
      </c>
    </row>
    <row r="25" spans="1:66" ht="30" hidden="1">
      <c r="A25" s="121"/>
      <c r="B25" s="122" t="s">
        <v>42</v>
      </c>
      <c r="C25" s="53"/>
      <c r="D25" s="53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</row>
    <row r="26" spans="1:66" ht="30" hidden="1">
      <c r="A26" s="121"/>
      <c r="B26" s="122" t="s">
        <v>64</v>
      </c>
      <c r="C26" s="53"/>
      <c r="D26" s="53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</row>
    <row r="27" spans="1:66" ht="30" hidden="1">
      <c r="A27" s="121"/>
      <c r="B27" s="122" t="s">
        <v>39</v>
      </c>
      <c r="C27" s="53"/>
      <c r="D27" s="53"/>
      <c r="E27" s="101">
        <f>F27+I27+L27+O27+R27+U27+X27+AA27+AD27+AG27+AJ27+AM27+AP27+AS27+AV27+AY27+BB27+BE27+BH27+BK27+BN27+BQ27+BT27+BW27+BZ27+CC27+CF27+CI27+CL27+CO27-0.6</f>
        <v>34.300000000000004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  <c r="AW27" s="102"/>
      <c r="AX27" s="102"/>
      <c r="AY27" s="102">
        <v>2</v>
      </c>
      <c r="AZ27" s="102"/>
      <c r="BA27" s="102"/>
      <c r="BB27" s="102">
        <v>1.9</v>
      </c>
      <c r="BC27" s="102"/>
      <c r="BD27" s="102"/>
      <c r="BE27" s="102">
        <v>2</v>
      </c>
      <c r="BF27" s="102"/>
      <c r="BG27" s="102"/>
      <c r="BH27" s="102">
        <v>2</v>
      </c>
      <c r="BI27" s="102"/>
      <c r="BJ27" s="102"/>
      <c r="BK27" s="102">
        <v>1</v>
      </c>
      <c r="BL27" s="102"/>
      <c r="BM27" s="102"/>
      <c r="BN27" s="102">
        <v>2</v>
      </c>
    </row>
    <row r="28" spans="1:66" ht="30" hidden="1">
      <c r="A28" s="121"/>
      <c r="B28" s="122" t="s">
        <v>70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</row>
    <row r="29" spans="1:66" ht="30" hidden="1">
      <c r="A29" s="121"/>
      <c r="B29" s="122" t="s">
        <v>71</v>
      </c>
      <c r="C29" s="31"/>
      <c r="D29" s="31"/>
      <c r="E29" s="103">
        <f t="shared" si="3"/>
        <v>63.00000000000001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  <c r="AW29" s="102"/>
      <c r="AX29" s="102"/>
      <c r="AY29" s="102">
        <v>4.2</v>
      </c>
      <c r="AZ29" s="102"/>
      <c r="BA29" s="102"/>
      <c r="BB29" s="102">
        <v>3.6</v>
      </c>
      <c r="BC29" s="102"/>
      <c r="BD29" s="102"/>
      <c r="BE29" s="102">
        <v>4.2</v>
      </c>
      <c r="BF29" s="102"/>
      <c r="BG29" s="102"/>
      <c r="BH29" s="102">
        <v>3.6</v>
      </c>
      <c r="BI29" s="102"/>
      <c r="BJ29" s="102"/>
      <c r="BK29" s="102"/>
      <c r="BL29" s="102"/>
      <c r="BM29" s="102"/>
      <c r="BN29" s="102">
        <v>3</v>
      </c>
    </row>
    <row r="30" spans="1:66" ht="30" hidden="1">
      <c r="A30" s="121"/>
      <c r="B30" s="41" t="s">
        <v>7</v>
      </c>
      <c r="C30" s="53"/>
      <c r="D30" s="53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</row>
    <row r="31" spans="1:66" ht="15.75" hidden="1">
      <c r="A31" s="121"/>
      <c r="B31" s="41" t="s">
        <v>6</v>
      </c>
      <c r="C31" s="53"/>
      <c r="D31" s="53"/>
      <c r="E31" s="101">
        <f>F31+I31+L31+O31+R31+U31+X31+AA31+AD31+AG31+AJ31+AM31+AP31+AS31+AV31+AY31+BB31+BE31+BH31+BK31+BN31+BQ31+BT31+BW31+BZ31+CC31+CF31+CI31+CL31+CO31+CP31+0.26</f>
        <v>149.6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  <c r="AW31" s="102"/>
      <c r="AX31" s="102"/>
      <c r="AY31" s="102">
        <v>9.39</v>
      </c>
      <c r="AZ31" s="102"/>
      <c r="BA31" s="102"/>
      <c r="BB31" s="102">
        <v>8.84</v>
      </c>
      <c r="BC31" s="102"/>
      <c r="BD31" s="102"/>
      <c r="BE31" s="102">
        <v>8.16</v>
      </c>
      <c r="BF31" s="102"/>
      <c r="BG31" s="102"/>
      <c r="BH31" s="102">
        <v>7.66</v>
      </c>
      <c r="BI31" s="102"/>
      <c r="BJ31" s="102"/>
      <c r="BK31" s="102">
        <v>1.61</v>
      </c>
      <c r="BL31" s="102"/>
      <c r="BM31" s="102"/>
      <c r="BN31" s="102">
        <v>7.98</v>
      </c>
    </row>
    <row r="32" spans="1:66" ht="15.75" hidden="1">
      <c r="A32" s="121"/>
      <c r="B32" s="41" t="s">
        <v>66</v>
      </c>
      <c r="C32" s="53"/>
      <c r="D32" s="53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</row>
    <row r="33" spans="1:66" ht="15.75">
      <c r="A33" s="20"/>
      <c r="B33" s="21" t="s">
        <v>16</v>
      </c>
      <c r="C33" s="22"/>
      <c r="D33" s="22"/>
      <c r="E33" s="104">
        <f aca="true" t="shared" si="4" ref="E33:BN33">E10/E34*100</f>
        <v>98.68028826001775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  <c r="AW33" s="23" t="e">
        <f t="shared" si="4"/>
        <v>#DIV/0!</v>
      </c>
      <c r="AX33" s="23" t="e">
        <f t="shared" si="4"/>
        <v>#DIV/0!</v>
      </c>
      <c r="AY33" s="106">
        <f t="shared" si="4"/>
        <v>100.34758102395492</v>
      </c>
      <c r="AZ33" s="23" t="e">
        <f t="shared" si="4"/>
        <v>#DIV/0!</v>
      </c>
      <c r="BA33" s="23" t="e">
        <f t="shared" si="4"/>
        <v>#DIV/0!</v>
      </c>
      <c r="BB33" s="23">
        <f t="shared" si="4"/>
        <v>99.02824420907605</v>
      </c>
      <c r="BC33" s="23" t="e">
        <f t="shared" si="4"/>
        <v>#DIV/0!</v>
      </c>
      <c r="BD33" s="23" t="e">
        <f t="shared" si="4"/>
        <v>#DIV/0!</v>
      </c>
      <c r="BE33" s="23">
        <f t="shared" si="4"/>
        <v>100.60881297923454</v>
      </c>
      <c r="BF33" s="23" t="e">
        <f t="shared" si="4"/>
        <v>#DIV/0!</v>
      </c>
      <c r="BG33" s="23" t="e">
        <f t="shared" si="4"/>
        <v>#DIV/0!</v>
      </c>
      <c r="BH33" s="23">
        <f t="shared" si="4"/>
        <v>99.03943269423362</v>
      </c>
      <c r="BI33" s="23" t="e">
        <f t="shared" si="4"/>
        <v>#DIV/0!</v>
      </c>
      <c r="BJ33" s="23" t="e">
        <f t="shared" si="4"/>
        <v>#DIV/0!</v>
      </c>
      <c r="BK33" s="23">
        <f t="shared" si="4"/>
        <v>96.54630831610494</v>
      </c>
      <c r="BL33" s="23" t="e">
        <f t="shared" si="4"/>
        <v>#DIV/0!</v>
      </c>
      <c r="BM33" s="23" t="e">
        <f t="shared" si="4"/>
        <v>#DIV/0!</v>
      </c>
      <c r="BN33" s="23">
        <f t="shared" si="4"/>
        <v>99.62906865321011</v>
      </c>
    </row>
    <row r="34" spans="1:66" ht="15.75">
      <c r="A34" s="24"/>
      <c r="B34" s="25" t="s">
        <v>17</v>
      </c>
      <c r="C34" s="26"/>
      <c r="D34" s="26"/>
      <c r="E34" s="27">
        <f>E35+E37</f>
        <v>48310.549999999996</v>
      </c>
      <c r="F34" s="27">
        <f aca="true" t="shared" si="5" ref="F34:BN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  <c r="AW34" s="27">
        <f t="shared" si="5"/>
        <v>0</v>
      </c>
      <c r="AX34" s="27">
        <f t="shared" si="5"/>
        <v>0</v>
      </c>
      <c r="AY34" s="27">
        <f t="shared" si="5"/>
        <v>2661.25</v>
      </c>
      <c r="AZ34" s="27">
        <f t="shared" si="5"/>
        <v>0</v>
      </c>
      <c r="BA34" s="27">
        <f t="shared" si="5"/>
        <v>0</v>
      </c>
      <c r="BB34" s="27">
        <f t="shared" si="5"/>
        <v>2322.6</v>
      </c>
      <c r="BC34" s="27">
        <f t="shared" si="5"/>
        <v>0</v>
      </c>
      <c r="BD34" s="27">
        <f t="shared" si="5"/>
        <v>0</v>
      </c>
      <c r="BE34" s="27">
        <f t="shared" si="5"/>
        <v>2734.83</v>
      </c>
      <c r="BF34" s="27">
        <f t="shared" si="5"/>
        <v>0</v>
      </c>
      <c r="BG34" s="27">
        <f t="shared" si="5"/>
        <v>0</v>
      </c>
      <c r="BH34" s="27">
        <f t="shared" si="5"/>
        <v>2346.5299999999997</v>
      </c>
      <c r="BI34" s="27">
        <f t="shared" si="5"/>
        <v>0</v>
      </c>
      <c r="BJ34" s="27">
        <f t="shared" si="5"/>
        <v>0</v>
      </c>
      <c r="BK34" s="27">
        <f t="shared" si="5"/>
        <v>1247.94</v>
      </c>
      <c r="BL34" s="27">
        <f t="shared" si="5"/>
        <v>0</v>
      </c>
      <c r="BM34" s="27">
        <f t="shared" si="5"/>
        <v>0</v>
      </c>
      <c r="BN34" s="27">
        <f t="shared" si="5"/>
        <v>1941.06</v>
      </c>
    </row>
    <row r="35" spans="1:66" ht="31.5">
      <c r="A35" s="107" t="s">
        <v>18</v>
      </c>
      <c r="B35" s="98" t="s">
        <v>13</v>
      </c>
      <c r="C35" s="123"/>
      <c r="D35" s="123"/>
      <c r="E35" s="108">
        <f>F35+I35+L35+O35+R35+U35+X35+AA35+AD35+AG35+AJ35+AM35+AP35+AS35+AV35+AY35+BB35+BE35+BH35+BK35+BN35+BQ35+BT35+BW35+BZ35+CC35+CF35+CI35+CL35+CO35</f>
        <v>46078.409999999996</v>
      </c>
      <c r="F35" s="109">
        <v>2419.01</v>
      </c>
      <c r="G35" s="110"/>
      <c r="H35" s="110"/>
      <c r="I35" s="109">
        <v>3802.86</v>
      </c>
      <c r="J35" s="110"/>
      <c r="K35" s="110"/>
      <c r="L35" s="109">
        <v>2065.78</v>
      </c>
      <c r="M35" s="110"/>
      <c r="N35" s="110"/>
      <c r="O35" s="109">
        <v>3695.02</v>
      </c>
      <c r="P35" s="110"/>
      <c r="Q35" s="110"/>
      <c r="R35" s="109">
        <v>3810.85</v>
      </c>
      <c r="S35" s="110"/>
      <c r="T35" s="110"/>
      <c r="U35" s="109">
        <v>2076.77</v>
      </c>
      <c r="V35" s="110"/>
      <c r="W35" s="110"/>
      <c r="X35" s="109">
        <v>3945.31</v>
      </c>
      <c r="Y35" s="109"/>
      <c r="Z35" s="109"/>
      <c r="AA35" s="109">
        <v>2471.61</v>
      </c>
      <c r="AB35" s="109"/>
      <c r="AC35" s="109"/>
      <c r="AD35" s="109">
        <v>1763.91</v>
      </c>
      <c r="AE35" s="109"/>
      <c r="AF35" s="109"/>
      <c r="AG35" s="109">
        <v>1116.26</v>
      </c>
      <c r="AH35" s="109"/>
      <c r="AI35" s="109"/>
      <c r="AJ35" s="109">
        <v>1850.22</v>
      </c>
      <c r="AK35" s="109"/>
      <c r="AL35" s="109"/>
      <c r="AM35" s="109">
        <v>1381</v>
      </c>
      <c r="AN35" s="109"/>
      <c r="AO35" s="109"/>
      <c r="AP35" s="109">
        <v>601.4</v>
      </c>
      <c r="AQ35" s="109"/>
      <c r="AR35" s="109"/>
      <c r="AS35" s="109">
        <v>1290.04</v>
      </c>
      <c r="AT35" s="109"/>
      <c r="AU35" s="109"/>
      <c r="AV35" s="109">
        <v>1004.52</v>
      </c>
      <c r="AW35" s="109"/>
      <c r="AX35" s="109"/>
      <c r="AY35" s="109">
        <v>2581.92</v>
      </c>
      <c r="AZ35" s="109"/>
      <c r="BA35" s="109"/>
      <c r="BB35" s="109">
        <v>2261.91</v>
      </c>
      <c r="BC35" s="109"/>
      <c r="BD35" s="109"/>
      <c r="BE35" s="109">
        <v>2661.6</v>
      </c>
      <c r="BF35" s="109"/>
      <c r="BG35" s="109"/>
      <c r="BH35" s="109">
        <v>2222.18</v>
      </c>
      <c r="BI35" s="109"/>
      <c r="BJ35" s="109"/>
      <c r="BK35" s="109">
        <v>1193.38</v>
      </c>
      <c r="BL35" s="109"/>
      <c r="BM35" s="109"/>
      <c r="BN35" s="109">
        <v>1862.86</v>
      </c>
    </row>
    <row r="36" spans="1:66" ht="31.5" hidden="1">
      <c r="A36" s="76"/>
      <c r="B36" s="16" t="s">
        <v>105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  <c r="BC36" s="32"/>
      <c r="BD36" s="32"/>
      <c r="BE36" s="31"/>
      <c r="BF36" s="32"/>
      <c r="BG36" s="32"/>
      <c r="BH36" s="31"/>
      <c r="BI36" s="32"/>
      <c r="BJ36" s="32"/>
      <c r="BK36" s="31"/>
      <c r="BL36" s="32"/>
      <c r="BM36" s="32"/>
      <c r="BN36" s="31"/>
    </row>
    <row r="37" spans="1:66" ht="15.75">
      <c r="A37" s="111" t="s">
        <v>19</v>
      </c>
      <c r="B37" s="78" t="s">
        <v>0</v>
      </c>
      <c r="C37" s="112"/>
      <c r="D37" s="87"/>
      <c r="E37" s="35">
        <f>E38+E39+E40+E41+E42+E43+E44+E45+E46+E47+E48+E49+E50+E51+E52+E53+E54+E55+E56-0.01</f>
        <v>2232.14</v>
      </c>
      <c r="F37" s="35">
        <f aca="true" t="shared" si="6" ref="F37:BN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  <c r="AW37" s="35">
        <f t="shared" si="6"/>
        <v>0</v>
      </c>
      <c r="AX37" s="35">
        <f t="shared" si="6"/>
        <v>0</v>
      </c>
      <c r="AY37" s="35">
        <f t="shared" si="6"/>
        <v>79.33</v>
      </c>
      <c r="AZ37" s="35">
        <f t="shared" si="6"/>
        <v>0</v>
      </c>
      <c r="BA37" s="35">
        <f t="shared" si="6"/>
        <v>0</v>
      </c>
      <c r="BB37" s="35">
        <f t="shared" si="6"/>
        <v>60.69</v>
      </c>
      <c r="BC37" s="35">
        <f t="shared" si="6"/>
        <v>0</v>
      </c>
      <c r="BD37" s="35">
        <f t="shared" si="6"/>
        <v>0</v>
      </c>
      <c r="BE37" s="35">
        <f t="shared" si="6"/>
        <v>73.22999999999999</v>
      </c>
      <c r="BF37" s="35">
        <f t="shared" si="6"/>
        <v>0</v>
      </c>
      <c r="BG37" s="35">
        <f t="shared" si="6"/>
        <v>0</v>
      </c>
      <c r="BH37" s="35">
        <f t="shared" si="6"/>
        <v>124.35</v>
      </c>
      <c r="BI37" s="35">
        <f t="shared" si="6"/>
        <v>0</v>
      </c>
      <c r="BJ37" s="35">
        <f t="shared" si="6"/>
        <v>0</v>
      </c>
      <c r="BK37" s="35">
        <f t="shared" si="6"/>
        <v>54.56000000000001</v>
      </c>
      <c r="BL37" s="35">
        <f t="shared" si="6"/>
        <v>0</v>
      </c>
      <c r="BM37" s="35">
        <f t="shared" si="6"/>
        <v>0</v>
      </c>
      <c r="BN37" s="35">
        <f t="shared" si="6"/>
        <v>78.20000000000002</v>
      </c>
    </row>
    <row r="38" spans="1:66" ht="0.75" customHeight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5.470000000000001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  <c r="BC38" s="17"/>
      <c r="BD38" s="17"/>
      <c r="BE38" s="17">
        <v>0.39</v>
      </c>
      <c r="BF38" s="17"/>
      <c r="BG38" s="17"/>
      <c r="BH38" s="17">
        <v>0.33</v>
      </c>
      <c r="BI38" s="17"/>
      <c r="BJ38" s="17"/>
      <c r="BK38" s="17">
        <v>0.17</v>
      </c>
      <c r="BL38" s="17"/>
      <c r="BM38" s="17"/>
      <c r="BN38" s="17">
        <v>0.28</v>
      </c>
    </row>
    <row r="39" spans="1:66" ht="15.75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651.85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2">
        <v>11.11</v>
      </c>
      <c r="AZ40" s="17"/>
      <c r="BA40" s="17"/>
      <c r="BB40" s="17"/>
      <c r="BC40" s="17"/>
      <c r="BD40" s="17"/>
      <c r="BE40" s="17">
        <v>1.92</v>
      </c>
      <c r="BF40" s="17"/>
      <c r="BG40" s="17"/>
      <c r="BH40" s="17">
        <v>66.25</v>
      </c>
      <c r="BI40" s="17"/>
      <c r="BJ40" s="17"/>
      <c r="BK40" s="17">
        <v>27.97</v>
      </c>
      <c r="BL40" s="17"/>
      <c r="BM40" s="17"/>
      <c r="BN40" s="17">
        <v>26.18</v>
      </c>
    </row>
    <row r="41" spans="1:66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125.94000000000001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  <c r="BC41" s="17"/>
      <c r="BD41" s="17"/>
      <c r="BE41" s="17">
        <v>9.18</v>
      </c>
      <c r="BF41" s="17"/>
      <c r="BG41" s="17"/>
      <c r="BH41" s="17">
        <v>6.12</v>
      </c>
      <c r="BI41" s="17"/>
      <c r="BJ41" s="17"/>
      <c r="BK41" s="17">
        <v>3.06</v>
      </c>
      <c r="BL41" s="17"/>
      <c r="BM41" s="17"/>
      <c r="BN41" s="17">
        <v>6.12</v>
      </c>
    </row>
    <row r="42" spans="1:66" ht="30" hidden="1">
      <c r="A42" s="37"/>
      <c r="B42" s="18" t="s">
        <v>15</v>
      </c>
      <c r="C42" s="29"/>
      <c r="D42" s="29"/>
      <c r="E42" s="103">
        <f t="shared" si="7"/>
        <v>65.4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  <c r="BC42" s="17"/>
      <c r="BD42" s="17"/>
      <c r="BE42" s="17">
        <v>4.2</v>
      </c>
      <c r="BF42" s="17"/>
      <c r="BG42" s="17"/>
      <c r="BH42" s="17">
        <v>3.6</v>
      </c>
      <c r="BI42" s="17"/>
      <c r="BJ42" s="17"/>
      <c r="BK42" s="17">
        <v>1.8</v>
      </c>
      <c r="BL42" s="17"/>
      <c r="BM42" s="17"/>
      <c r="BN42" s="17">
        <v>3</v>
      </c>
    </row>
    <row r="43" spans="1:66" ht="30" hidden="1">
      <c r="A43" s="37"/>
      <c r="B43" s="18" t="s">
        <v>43</v>
      </c>
      <c r="C43" s="29"/>
      <c r="D43" s="29"/>
      <c r="E43" s="103">
        <f t="shared" si="7"/>
        <v>18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  <c r="BC43" s="17"/>
      <c r="BD43" s="17"/>
      <c r="BE43" s="17">
        <v>2.4</v>
      </c>
      <c r="BF43" s="17"/>
      <c r="BG43" s="17"/>
      <c r="BH43" s="17">
        <v>1.2</v>
      </c>
      <c r="BI43" s="17"/>
      <c r="BJ43" s="17"/>
      <c r="BK43" s="17">
        <v>1.2</v>
      </c>
      <c r="BL43" s="17"/>
      <c r="BM43" s="17"/>
      <c r="BN43" s="17">
        <v>1.2</v>
      </c>
    </row>
    <row r="44" spans="1:66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</row>
    <row r="45" spans="1:66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</row>
    <row r="46" spans="1:66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586.58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  <c r="BC46" s="17"/>
      <c r="BD46" s="17"/>
      <c r="BE46" s="17">
        <v>34.07</v>
      </c>
      <c r="BF46" s="17"/>
      <c r="BG46" s="17"/>
      <c r="BH46" s="17">
        <v>28.52</v>
      </c>
      <c r="BI46" s="17"/>
      <c r="BJ46" s="17"/>
      <c r="BK46" s="17">
        <v>15.15</v>
      </c>
      <c r="BL46" s="17"/>
      <c r="BM46" s="17"/>
      <c r="BN46" s="17">
        <v>23.75</v>
      </c>
    </row>
    <row r="47" spans="1:66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46.6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2">
        <v>2.3</v>
      </c>
      <c r="BC47" s="17"/>
      <c r="BD47" s="17"/>
      <c r="BE47" s="17">
        <v>2.71</v>
      </c>
      <c r="BF47" s="17"/>
      <c r="BG47" s="17"/>
      <c r="BH47" s="17">
        <v>2.27</v>
      </c>
      <c r="BI47" s="17"/>
      <c r="BJ47" s="17"/>
      <c r="BK47" s="17">
        <v>1.2</v>
      </c>
      <c r="BL47" s="17"/>
      <c r="BM47" s="17"/>
      <c r="BN47" s="17">
        <v>1.89</v>
      </c>
    </row>
    <row r="48" spans="1:66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29.069999999999993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  <c r="BC48" s="17"/>
      <c r="BD48" s="17"/>
      <c r="BE48" s="17">
        <v>3.6</v>
      </c>
      <c r="BF48" s="17"/>
      <c r="BG48" s="17"/>
      <c r="BH48" s="17">
        <v>2.4</v>
      </c>
      <c r="BI48" s="17"/>
      <c r="BJ48" s="17"/>
      <c r="BK48" s="17">
        <v>1.2</v>
      </c>
      <c r="BL48" s="17"/>
      <c r="BM48" s="17"/>
      <c r="BN48" s="17">
        <v>2.4</v>
      </c>
    </row>
    <row r="49" spans="1:66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</row>
    <row r="50" spans="1:66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</row>
    <row r="51" spans="1:66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40.3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  <c r="BC51" s="17"/>
      <c r="BD51" s="17"/>
      <c r="BE51" s="17">
        <v>2.4</v>
      </c>
      <c r="BF51" s="17"/>
      <c r="BG51" s="17"/>
      <c r="BH51" s="17">
        <v>2.4</v>
      </c>
      <c r="BI51" s="17"/>
      <c r="BJ51" s="17"/>
      <c r="BK51" s="17">
        <v>1.2</v>
      </c>
      <c r="BL51" s="17"/>
      <c r="BM51" s="17"/>
      <c r="BN51" s="17">
        <v>2.4</v>
      </c>
    </row>
    <row r="52" spans="1:66" ht="30" hidden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63.00000000000001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  <c r="BC52" s="17"/>
      <c r="BD52" s="17"/>
      <c r="BE52" s="17">
        <v>4.2</v>
      </c>
      <c r="BF52" s="17"/>
      <c r="BG52" s="17"/>
      <c r="BH52" s="17">
        <v>3.6</v>
      </c>
      <c r="BI52" s="17"/>
      <c r="BJ52" s="17"/>
      <c r="BK52" s="17"/>
      <c r="BL52" s="17"/>
      <c r="BM52" s="17"/>
      <c r="BN52" s="17">
        <v>3</v>
      </c>
    </row>
    <row r="53" spans="1:66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</row>
    <row r="54" spans="1:66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</row>
    <row r="55" spans="1:66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149.97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  <c r="BC55" s="17"/>
      <c r="BD55" s="17"/>
      <c r="BE55" s="17">
        <v>8.16</v>
      </c>
      <c r="BF55" s="17"/>
      <c r="BG55" s="17"/>
      <c r="BH55" s="17">
        <v>7.66</v>
      </c>
      <c r="BI55" s="17"/>
      <c r="BJ55" s="17"/>
      <c r="BK55" s="17">
        <v>1.61</v>
      </c>
      <c r="BL55" s="17"/>
      <c r="BM55" s="17"/>
      <c r="BN55" s="17">
        <v>7.98</v>
      </c>
    </row>
    <row r="56" spans="1:66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</row>
    <row r="57" spans="1:66" ht="15.75">
      <c r="A57" s="38"/>
      <c r="B57" s="39" t="s">
        <v>56</v>
      </c>
      <c r="C57" s="24"/>
      <c r="D57" s="24"/>
      <c r="E57" s="40">
        <f>E58+E101+E125-0.21</f>
        <v>50354.920000000006</v>
      </c>
      <c r="F57" s="40">
        <f aca="true" t="shared" si="8" ref="F57:BN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  <c r="AW57" s="40">
        <f t="shared" si="8"/>
        <v>0.07</v>
      </c>
      <c r="AX57" s="40">
        <f t="shared" si="8"/>
        <v>0.07</v>
      </c>
      <c r="AY57" s="40">
        <f t="shared" si="8"/>
        <v>2630.36</v>
      </c>
      <c r="AZ57" s="40">
        <f t="shared" si="8"/>
        <v>0.07</v>
      </c>
      <c r="BA57" s="40">
        <f t="shared" si="8"/>
        <v>0.07</v>
      </c>
      <c r="BB57" s="40">
        <f t="shared" si="8"/>
        <v>2792.0799999999995</v>
      </c>
      <c r="BC57" s="40">
        <f t="shared" si="8"/>
        <v>0.07</v>
      </c>
      <c r="BD57" s="40">
        <f t="shared" si="8"/>
        <v>0.07</v>
      </c>
      <c r="BE57" s="40">
        <f t="shared" si="8"/>
        <v>2709.8200000000006</v>
      </c>
      <c r="BF57" s="40">
        <f t="shared" si="8"/>
        <v>0.07</v>
      </c>
      <c r="BG57" s="40">
        <f t="shared" si="8"/>
        <v>0.07</v>
      </c>
      <c r="BH57" s="40">
        <f t="shared" si="8"/>
        <v>2409.61</v>
      </c>
      <c r="BI57" s="40">
        <f t="shared" si="8"/>
        <v>0.07</v>
      </c>
      <c r="BJ57" s="40">
        <f t="shared" si="8"/>
        <v>0.07</v>
      </c>
      <c r="BK57" s="40">
        <f t="shared" si="8"/>
        <v>1623.8</v>
      </c>
      <c r="BL57" s="40">
        <f t="shared" si="8"/>
        <v>0.07</v>
      </c>
      <c r="BM57" s="40">
        <f t="shared" si="8"/>
        <v>0.07</v>
      </c>
      <c r="BN57" s="40">
        <f t="shared" si="8"/>
        <v>2126.1</v>
      </c>
    </row>
    <row r="58" spans="1:66" ht="20.25">
      <c r="A58" s="38"/>
      <c r="B58" s="63" t="s">
        <v>77</v>
      </c>
      <c r="C58" s="24"/>
      <c r="D58" s="24"/>
      <c r="E58" s="40">
        <f>E59+E60+E61+E62+E63+E64+E65+E84+E97</f>
        <v>41614.020000000004</v>
      </c>
      <c r="F58" s="40">
        <f aca="true" t="shared" si="9" ref="F58:BN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  <c r="AW58" s="40">
        <f t="shared" si="9"/>
        <v>0</v>
      </c>
      <c r="AX58" s="40">
        <f t="shared" si="9"/>
        <v>0</v>
      </c>
      <c r="AY58" s="40">
        <f t="shared" si="9"/>
        <v>2204.2999999999997</v>
      </c>
      <c r="AZ58" s="40">
        <f t="shared" si="9"/>
        <v>0</v>
      </c>
      <c r="BA58" s="40">
        <f t="shared" si="9"/>
        <v>0</v>
      </c>
      <c r="BB58" s="40">
        <f t="shared" si="9"/>
        <v>2416.7299999999996</v>
      </c>
      <c r="BC58" s="40">
        <f t="shared" si="9"/>
        <v>0</v>
      </c>
      <c r="BD58" s="40">
        <f t="shared" si="9"/>
        <v>0</v>
      </c>
      <c r="BE58" s="40">
        <f t="shared" si="9"/>
        <v>2268.7000000000003</v>
      </c>
      <c r="BF58" s="40">
        <f t="shared" si="9"/>
        <v>0</v>
      </c>
      <c r="BG58" s="40">
        <f t="shared" si="9"/>
        <v>0</v>
      </c>
      <c r="BH58" s="40">
        <f t="shared" si="9"/>
        <v>2040.33</v>
      </c>
      <c r="BI58" s="40">
        <f t="shared" si="9"/>
        <v>0</v>
      </c>
      <c r="BJ58" s="40">
        <f t="shared" si="9"/>
        <v>0</v>
      </c>
      <c r="BK58" s="40">
        <f t="shared" si="9"/>
        <v>1427.56</v>
      </c>
      <c r="BL58" s="40">
        <f t="shared" si="9"/>
        <v>0</v>
      </c>
      <c r="BM58" s="40">
        <f t="shared" si="9"/>
        <v>0</v>
      </c>
      <c r="BN58" s="40">
        <f t="shared" si="9"/>
        <v>1818.4999999999998</v>
      </c>
    </row>
    <row r="59" spans="1:66" ht="15.75">
      <c r="A59" s="64">
        <v>1</v>
      </c>
      <c r="B59" s="30" t="s">
        <v>30</v>
      </c>
      <c r="C59" s="53">
        <v>273.04</v>
      </c>
      <c r="D59" s="36"/>
      <c r="E59" s="31">
        <f>F59+I59+L59+O59+R59+U59+X59+AA59+AD59+AG59+AJ59+AM59+AP59+AS59+AV59+AY59+BB59+BE59+BH59+BK59+BN59+BQ59+BT59+BW59+BZ59+CC59+CF59+CI59+CL59+CO59+0.04</f>
        <v>11140.150000000001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  <c r="BC59" s="32"/>
      <c r="BD59" s="32"/>
      <c r="BE59" s="31">
        <v>702.53</v>
      </c>
      <c r="BF59" s="32"/>
      <c r="BG59" s="32"/>
      <c r="BH59" s="31">
        <v>602.17</v>
      </c>
      <c r="BI59" s="32"/>
      <c r="BJ59" s="32"/>
      <c r="BK59" s="31">
        <v>301.08</v>
      </c>
      <c r="BL59" s="32"/>
      <c r="BM59" s="32"/>
      <c r="BN59" s="31">
        <v>501.81</v>
      </c>
    </row>
    <row r="60" spans="1:66" ht="31.5">
      <c r="A60" s="64">
        <v>2</v>
      </c>
      <c r="B60" s="30" t="s">
        <v>61</v>
      </c>
      <c r="C60" s="8">
        <v>273.04</v>
      </c>
      <c r="D60" s="46">
        <v>0.77</v>
      </c>
      <c r="E60" s="31">
        <f>F60+I60+L60+O60+R60+U60+X60+AA60+AD60+AG60+AJ60+AM60+AP60+AS60+AV60+AY60+BB60+BE60+BH60+BK60+BN60+BQ60+BT60+BW60+BZ60+CC60+CF60+CI60+CL60+CO60+0.01</f>
        <v>3765.64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  <c r="BC60" s="32"/>
      <c r="BD60" s="32"/>
      <c r="BE60" s="31">
        <v>218.73</v>
      </c>
      <c r="BF60" s="32"/>
      <c r="BG60" s="32"/>
      <c r="BH60" s="31">
        <v>183.11</v>
      </c>
      <c r="BI60" s="32"/>
      <c r="BJ60" s="32"/>
      <c r="BK60" s="31">
        <v>97.25</v>
      </c>
      <c r="BL60" s="32"/>
      <c r="BM60" s="32"/>
      <c r="BN60" s="31">
        <v>152.47</v>
      </c>
    </row>
    <row r="61" spans="1:66" ht="15.75" hidden="1">
      <c r="A61" s="64">
        <v>3</v>
      </c>
      <c r="B61" s="16" t="s">
        <v>46</v>
      </c>
      <c r="C61" s="33"/>
      <c r="D61" s="36"/>
      <c r="E61" s="113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ht="15.75">
      <c r="A62" s="64">
        <v>3</v>
      </c>
      <c r="B62" s="52" t="s">
        <v>21</v>
      </c>
      <c r="C62" s="46" t="s">
        <v>57</v>
      </c>
      <c r="D62" s="31"/>
      <c r="E62" s="60">
        <f>F62+I62+L62+O62+R62+U62+X62+AA62+AD62+AG62+AJ62+AM62+AP62+AS62+AV62+AY62+BB62+BE62+BH62+BK62+BN62+BQ62+BT62+BW62+BZ62+CC62+CF62+CI62+CL62+CO62-0.01</f>
        <v>12230.649999999998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  <c r="BC62" s="31"/>
      <c r="BD62" s="31"/>
      <c r="BE62" s="31">
        <v>755.96</v>
      </c>
      <c r="BF62" s="31"/>
      <c r="BG62" s="31"/>
      <c r="BH62" s="31">
        <v>618.66</v>
      </c>
      <c r="BI62" s="31"/>
      <c r="BJ62" s="31"/>
      <c r="BK62" s="31">
        <v>315.15</v>
      </c>
      <c r="BL62" s="31"/>
      <c r="BM62" s="31"/>
      <c r="BN62" s="31">
        <v>507.79</v>
      </c>
    </row>
    <row r="63" spans="1:66" ht="15.75">
      <c r="A63" s="64">
        <v>4</v>
      </c>
      <c r="B63" s="52" t="s">
        <v>22</v>
      </c>
      <c r="C63" s="46">
        <v>0.202</v>
      </c>
      <c r="D63" s="36"/>
      <c r="E63" s="60">
        <f>F63+I63+L63+O63+R63+U63+X63+AA63+AD63+AG63+AJ63+AM63+AP63+AS63+AV63+AY63+BB63+BE63+BH63+BK63+BN63+BQ63+BT63+BW63+BZ63+CC63+CF63+CI63+CL63+CO63+0.01</f>
        <v>2470.4100000000003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  <c r="BC63" s="32"/>
      <c r="BD63" s="32"/>
      <c r="BE63" s="31">
        <v>152.7</v>
      </c>
      <c r="BF63" s="32"/>
      <c r="BG63" s="32"/>
      <c r="BH63" s="31">
        <v>124.8</v>
      </c>
      <c r="BI63" s="32"/>
      <c r="BJ63" s="32"/>
      <c r="BK63" s="31">
        <v>63.66</v>
      </c>
      <c r="BL63" s="32"/>
      <c r="BM63" s="32"/>
      <c r="BN63" s="31">
        <v>102.57</v>
      </c>
    </row>
    <row r="64" spans="1:66" ht="47.25">
      <c r="A64" s="64">
        <v>5</v>
      </c>
      <c r="B64" s="52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466.9899999999999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  <c r="BC64" s="31"/>
      <c r="BD64" s="31"/>
      <c r="BE64" s="31">
        <v>27.13</v>
      </c>
      <c r="BF64" s="31"/>
      <c r="BG64" s="31"/>
      <c r="BH64" s="31">
        <v>22.71</v>
      </c>
      <c r="BI64" s="31"/>
      <c r="BJ64" s="31"/>
      <c r="BK64" s="31">
        <v>12.06</v>
      </c>
      <c r="BL64" s="31"/>
      <c r="BM64" s="31"/>
      <c r="BN64" s="31">
        <v>18.91</v>
      </c>
    </row>
    <row r="65" spans="1:66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10382.620000000003</v>
      </c>
      <c r="F65" s="35">
        <f aca="true" t="shared" si="10" ref="F65:BN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  <c r="AW65" s="35">
        <f t="shared" si="10"/>
        <v>0</v>
      </c>
      <c r="AX65" s="35">
        <f t="shared" si="10"/>
        <v>0</v>
      </c>
      <c r="AY65" s="35">
        <f t="shared" si="10"/>
        <v>349.95</v>
      </c>
      <c r="AZ65" s="35">
        <f t="shared" si="10"/>
        <v>0</v>
      </c>
      <c r="BA65" s="35">
        <f t="shared" si="10"/>
        <v>0</v>
      </c>
      <c r="BB65" s="35">
        <f t="shared" si="10"/>
        <v>812.46</v>
      </c>
      <c r="BC65" s="35">
        <f t="shared" si="10"/>
        <v>0</v>
      </c>
      <c r="BD65" s="35">
        <f t="shared" si="10"/>
        <v>0</v>
      </c>
      <c r="BE65" s="35">
        <f t="shared" si="10"/>
        <v>347.72</v>
      </c>
      <c r="BF65" s="35">
        <f t="shared" si="10"/>
        <v>0</v>
      </c>
      <c r="BG65" s="35">
        <f t="shared" si="10"/>
        <v>0</v>
      </c>
      <c r="BH65" s="35">
        <f t="shared" si="10"/>
        <v>438.01</v>
      </c>
      <c r="BI65" s="35">
        <f t="shared" si="10"/>
        <v>0</v>
      </c>
      <c r="BJ65" s="35">
        <f t="shared" si="10"/>
        <v>0</v>
      </c>
      <c r="BK65" s="35">
        <f t="shared" si="10"/>
        <v>611.86</v>
      </c>
      <c r="BL65" s="35">
        <f t="shared" si="10"/>
        <v>0</v>
      </c>
      <c r="BM65" s="35">
        <f t="shared" si="10"/>
        <v>0</v>
      </c>
      <c r="BN65" s="35">
        <f t="shared" si="10"/>
        <v>475.9</v>
      </c>
    </row>
    <row r="66" spans="1:66" ht="15.75">
      <c r="A66" s="64"/>
      <c r="B66" s="41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154.62999999999997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  <c r="BC66" s="31"/>
      <c r="BD66" s="31"/>
      <c r="BE66" s="31">
        <v>15.22</v>
      </c>
      <c r="BF66" s="31"/>
      <c r="BG66" s="31"/>
      <c r="BH66" s="31"/>
      <c r="BI66" s="31"/>
      <c r="BJ66" s="31"/>
      <c r="BK66" s="31">
        <v>30.45</v>
      </c>
      <c r="BL66" s="31"/>
      <c r="BM66" s="31"/>
      <c r="BN66" s="31">
        <v>6.85</v>
      </c>
    </row>
    <row r="67" spans="1:66" ht="15.75">
      <c r="A67" s="64"/>
      <c r="B67" s="41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2888.5000000000005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8">
        <v>32.26</v>
      </c>
      <c r="AK67" s="32"/>
      <c r="AL67" s="32"/>
      <c r="AM67" s="58">
        <v>38.33</v>
      </c>
      <c r="AN67" s="32"/>
      <c r="AO67" s="32"/>
      <c r="AP67" s="58">
        <v>9.18</v>
      </c>
      <c r="AQ67" s="32"/>
      <c r="AR67" s="32"/>
      <c r="AS67" s="58">
        <v>3.51</v>
      </c>
      <c r="AT67" s="32"/>
      <c r="AU67" s="32"/>
      <c r="AV67" s="58"/>
      <c r="AW67" s="32"/>
      <c r="AX67" s="32"/>
      <c r="AY67" s="58">
        <v>22</v>
      </c>
      <c r="AZ67" s="32"/>
      <c r="BA67" s="32"/>
      <c r="BB67" s="58">
        <v>144.84</v>
      </c>
      <c r="BC67" s="32"/>
      <c r="BD67" s="32"/>
      <c r="BE67" s="58">
        <v>81</v>
      </c>
      <c r="BF67" s="32"/>
      <c r="BG67" s="32"/>
      <c r="BH67" s="58">
        <v>55.07</v>
      </c>
      <c r="BI67" s="32"/>
      <c r="BJ67" s="32"/>
      <c r="BK67" s="58">
        <v>93.67</v>
      </c>
      <c r="BL67" s="32"/>
      <c r="BM67" s="32"/>
      <c r="BN67" s="58">
        <v>180.98</v>
      </c>
    </row>
    <row r="68" spans="1:66" ht="15.75">
      <c r="A68" s="64"/>
      <c r="B68" s="41" t="s">
        <v>122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8">
        <v>38.06</v>
      </c>
      <c r="V68" s="58"/>
      <c r="W68" s="58"/>
      <c r="X68" s="58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8"/>
      <c r="AK68" s="32"/>
      <c r="AL68" s="32"/>
      <c r="AM68" s="58"/>
      <c r="AN68" s="32"/>
      <c r="AO68" s="32"/>
      <c r="AP68" s="58"/>
      <c r="AQ68" s="32"/>
      <c r="AR68" s="32"/>
      <c r="AS68" s="58"/>
      <c r="AT68" s="32"/>
      <c r="AU68" s="32"/>
      <c r="AV68" s="58"/>
      <c r="AW68" s="32"/>
      <c r="AX68" s="32"/>
      <c r="AY68" s="58"/>
      <c r="AZ68" s="32"/>
      <c r="BA68" s="32"/>
      <c r="BB68" s="58"/>
      <c r="BC68" s="32"/>
      <c r="BD68" s="32"/>
      <c r="BE68" s="58"/>
      <c r="BF68" s="32"/>
      <c r="BG68" s="32"/>
      <c r="BH68" s="58"/>
      <c r="BI68" s="32"/>
      <c r="BJ68" s="32"/>
      <c r="BK68" s="58"/>
      <c r="BL68" s="32"/>
      <c r="BM68" s="32"/>
      <c r="BN68" s="58"/>
    </row>
    <row r="69" spans="1:66" ht="15.75">
      <c r="A69" s="64"/>
      <c r="B69" s="41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3733.2499999999995</v>
      </c>
      <c r="F69" s="31">
        <v>303.34</v>
      </c>
      <c r="G69" s="114"/>
      <c r="H69" s="32"/>
      <c r="I69" s="31">
        <v>444.34</v>
      </c>
      <c r="J69" s="114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114"/>
      <c r="T69" s="32"/>
      <c r="U69" s="31"/>
      <c r="V69" s="114"/>
      <c r="W69" s="32"/>
      <c r="X69" s="31">
        <v>248.55</v>
      </c>
      <c r="Y69" s="114"/>
      <c r="Z69" s="32"/>
      <c r="AA69" s="31"/>
      <c r="AB69" s="114"/>
      <c r="AC69" s="32"/>
      <c r="AD69" s="31">
        <v>156.42</v>
      </c>
      <c r="AE69" s="114"/>
      <c r="AF69" s="32"/>
      <c r="AG69" s="31">
        <v>150.23</v>
      </c>
      <c r="AH69" s="114"/>
      <c r="AI69" s="32"/>
      <c r="AJ69" s="31">
        <v>357.65</v>
      </c>
      <c r="AK69" s="32"/>
      <c r="AL69" s="32"/>
      <c r="AM69" s="31"/>
      <c r="AN69" s="114"/>
      <c r="AO69" s="32"/>
      <c r="AP69" s="31"/>
      <c r="AQ69" s="114"/>
      <c r="AR69" s="32"/>
      <c r="AS69" s="31"/>
      <c r="AT69" s="114"/>
      <c r="AU69" s="32"/>
      <c r="AV69" s="31">
        <v>6.84</v>
      </c>
      <c r="AW69" s="114"/>
      <c r="AX69" s="32"/>
      <c r="AY69" s="31">
        <v>281.68</v>
      </c>
      <c r="AZ69" s="32"/>
      <c r="BA69" s="32"/>
      <c r="BB69" s="31">
        <v>158.01</v>
      </c>
      <c r="BC69" s="32"/>
      <c r="BD69" s="32"/>
      <c r="BE69" s="31">
        <v>15.22</v>
      </c>
      <c r="BF69" s="32"/>
      <c r="BG69" s="32"/>
      <c r="BH69" s="31">
        <v>305.59</v>
      </c>
      <c r="BI69" s="32"/>
      <c r="BJ69" s="32"/>
      <c r="BK69" s="31">
        <v>197.04</v>
      </c>
      <c r="BL69" s="32"/>
      <c r="BM69" s="32"/>
      <c r="BN69" s="31">
        <v>174.7</v>
      </c>
    </row>
    <row r="70" spans="1:66" ht="15.75">
      <c r="A70" s="64"/>
      <c r="B70" s="41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96.83</v>
      </c>
      <c r="F70" s="31"/>
      <c r="G70" s="114"/>
      <c r="H70" s="32"/>
      <c r="I70" s="31">
        <v>30.21</v>
      </c>
      <c r="J70" s="114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114"/>
      <c r="T70" s="32"/>
      <c r="U70" s="31"/>
      <c r="V70" s="114"/>
      <c r="W70" s="32"/>
      <c r="X70" s="31">
        <v>18.36</v>
      </c>
      <c r="Y70" s="114"/>
      <c r="Z70" s="32"/>
      <c r="AA70" s="31"/>
      <c r="AB70" s="114"/>
      <c r="AC70" s="32"/>
      <c r="AD70" s="31"/>
      <c r="AE70" s="114"/>
      <c r="AF70" s="32"/>
      <c r="AG70" s="31"/>
      <c r="AH70" s="114"/>
      <c r="AI70" s="32"/>
      <c r="AJ70" s="31"/>
      <c r="AK70" s="32"/>
      <c r="AL70" s="32"/>
      <c r="AM70" s="31"/>
      <c r="AN70" s="114"/>
      <c r="AO70" s="32"/>
      <c r="AP70" s="31"/>
      <c r="AQ70" s="114"/>
      <c r="AR70" s="32"/>
      <c r="AS70" s="31"/>
      <c r="AT70" s="114"/>
      <c r="AU70" s="32"/>
      <c r="AV70" s="31"/>
      <c r="AW70" s="114"/>
      <c r="AX70" s="32"/>
      <c r="AY70" s="31"/>
      <c r="AZ70" s="32"/>
      <c r="BA70" s="32"/>
      <c r="BB70" s="31"/>
      <c r="BC70" s="32"/>
      <c r="BD70" s="32"/>
      <c r="BE70" s="31"/>
      <c r="BF70" s="32"/>
      <c r="BG70" s="32"/>
      <c r="BH70" s="31">
        <v>37.24</v>
      </c>
      <c r="BI70" s="32"/>
      <c r="BJ70" s="32"/>
      <c r="BK70" s="31"/>
      <c r="BL70" s="32"/>
      <c r="BM70" s="32"/>
      <c r="BN70" s="31"/>
    </row>
    <row r="71" spans="1:66" ht="15.75">
      <c r="A71" s="64"/>
      <c r="B71" s="41" t="s">
        <v>106</v>
      </c>
      <c r="C71" s="31"/>
      <c r="D71" s="31"/>
      <c r="E71" s="60">
        <f>F71+I71+L71+O71+R71+U71+X71+AA71+AD71+AG71+AJ71+AM71+AP71+AS71+AV71+AY71+BB71+BE71+BH71+BK71+BN71+BQ71+BT71+BW71+BZ71+CC71+CF71+CI71+CL71+CO71</f>
        <v>776.73</v>
      </c>
      <c r="F71" s="31"/>
      <c r="G71" s="114"/>
      <c r="H71" s="32"/>
      <c r="I71" s="31"/>
      <c r="J71" s="114"/>
      <c r="K71" s="32"/>
      <c r="L71" s="31"/>
      <c r="M71" s="32"/>
      <c r="N71" s="32"/>
      <c r="O71" s="31"/>
      <c r="P71" s="32"/>
      <c r="Q71" s="32"/>
      <c r="R71" s="31"/>
      <c r="S71" s="114"/>
      <c r="T71" s="32"/>
      <c r="U71" s="31"/>
      <c r="V71" s="114"/>
      <c r="W71" s="32"/>
      <c r="X71" s="31"/>
      <c r="Y71" s="114"/>
      <c r="Z71" s="32"/>
      <c r="AA71" s="31"/>
      <c r="AB71" s="114"/>
      <c r="AC71" s="32"/>
      <c r="AD71" s="31">
        <v>160</v>
      </c>
      <c r="AE71" s="114"/>
      <c r="AF71" s="32"/>
      <c r="AG71" s="31"/>
      <c r="AH71" s="114"/>
      <c r="AI71" s="32"/>
      <c r="AJ71" s="31"/>
      <c r="AK71" s="32"/>
      <c r="AL71" s="32"/>
      <c r="AM71" s="31"/>
      <c r="AN71" s="114"/>
      <c r="AO71" s="32"/>
      <c r="AP71" s="31"/>
      <c r="AQ71" s="114"/>
      <c r="AR71" s="32"/>
      <c r="AS71" s="31"/>
      <c r="AT71" s="114"/>
      <c r="AU71" s="32"/>
      <c r="AV71" s="31"/>
      <c r="AW71" s="114"/>
      <c r="AX71" s="32"/>
      <c r="AY71" s="31"/>
      <c r="AZ71" s="32"/>
      <c r="BA71" s="32"/>
      <c r="BB71" s="31">
        <v>461.99</v>
      </c>
      <c r="BC71" s="32"/>
      <c r="BD71" s="32"/>
      <c r="BE71" s="31">
        <v>77.37</v>
      </c>
      <c r="BF71" s="32"/>
      <c r="BG71" s="32"/>
      <c r="BH71" s="31"/>
      <c r="BI71" s="32"/>
      <c r="BJ71" s="32"/>
      <c r="BK71" s="31">
        <v>77.37</v>
      </c>
      <c r="BL71" s="32"/>
      <c r="BM71" s="32"/>
      <c r="BN71" s="31"/>
    </row>
    <row r="72" spans="1:66" ht="30">
      <c r="A72" s="64"/>
      <c r="B72" s="41" t="s">
        <v>123</v>
      </c>
      <c r="C72" s="31"/>
      <c r="D72" s="31"/>
      <c r="E72" s="60">
        <f>F72+I72+L72+O72+R72+U72+X72+AA72+AD72+AG72+AJ72+AM72+AP72+AS72+AV72+AY72+BB72+BE72+BH72+BK72+BN72+BQ72+BT72+BW72+BZ72+CC72+CF72+CI72+CL72+CO72</f>
        <v>656.87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114"/>
      <c r="T72" s="32"/>
      <c r="U72" s="31">
        <v>71.98</v>
      </c>
      <c r="V72" s="114"/>
      <c r="W72" s="32"/>
      <c r="X72" s="31">
        <v>136</v>
      </c>
      <c r="Y72" s="114"/>
      <c r="Z72" s="32"/>
      <c r="AA72" s="31">
        <v>96</v>
      </c>
      <c r="AB72" s="114"/>
      <c r="AC72" s="32"/>
      <c r="AD72" s="31">
        <v>47.99</v>
      </c>
      <c r="AE72" s="32"/>
      <c r="AF72" s="32"/>
      <c r="AG72" s="31"/>
      <c r="AH72" s="114"/>
      <c r="AI72" s="32"/>
      <c r="AJ72" s="31"/>
      <c r="AK72" s="32"/>
      <c r="AL72" s="32"/>
      <c r="AM72" s="31"/>
      <c r="AN72" s="114"/>
      <c r="AO72" s="32"/>
      <c r="AP72" s="31"/>
      <c r="AQ72" s="114"/>
      <c r="AR72" s="32"/>
      <c r="AS72" s="31"/>
      <c r="AT72" s="114"/>
      <c r="AU72" s="32"/>
      <c r="AV72" s="31"/>
      <c r="AW72" s="114"/>
      <c r="AX72" s="32"/>
      <c r="AY72" s="31"/>
      <c r="AZ72" s="32"/>
      <c r="BA72" s="32"/>
      <c r="BB72" s="31"/>
      <c r="BC72" s="32"/>
      <c r="BD72" s="32"/>
      <c r="BE72" s="31">
        <v>16</v>
      </c>
      <c r="BF72" s="32"/>
      <c r="BG72" s="32"/>
      <c r="BH72" s="31"/>
      <c r="BI72" s="32"/>
      <c r="BJ72" s="32"/>
      <c r="BK72" s="31">
        <v>31.93</v>
      </c>
      <c r="BL72" s="32"/>
      <c r="BM72" s="32"/>
      <c r="BN72" s="31">
        <v>79.97</v>
      </c>
    </row>
    <row r="73" spans="1:66" ht="15.75">
      <c r="A73" s="64"/>
      <c r="B73" s="41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824.7700000000001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  <c r="BC73" s="31"/>
      <c r="BD73" s="31"/>
      <c r="BE73" s="31">
        <v>47.91</v>
      </c>
      <c r="BF73" s="31"/>
      <c r="BG73" s="31"/>
      <c r="BH73" s="31">
        <v>40.11</v>
      </c>
      <c r="BI73" s="31"/>
      <c r="BJ73" s="31"/>
      <c r="BK73" s="31">
        <v>21.3</v>
      </c>
      <c r="BL73" s="31"/>
      <c r="BM73" s="31"/>
      <c r="BN73" s="31">
        <v>33.4</v>
      </c>
    </row>
    <row r="74" spans="1:66" ht="15.75">
      <c r="A74" s="64"/>
      <c r="B74" s="41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335.11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  <c r="BC74" s="32"/>
      <c r="BD74" s="32"/>
      <c r="BE74" s="31">
        <v>95</v>
      </c>
      <c r="BF74" s="32"/>
      <c r="BG74" s="32"/>
      <c r="BH74" s="31"/>
      <c r="BI74" s="32"/>
      <c r="BJ74" s="32"/>
      <c r="BK74" s="31">
        <v>160.1</v>
      </c>
      <c r="BL74" s="32"/>
      <c r="BM74" s="32"/>
      <c r="BN74" s="31"/>
    </row>
    <row r="75" spans="1:66" ht="15.75">
      <c r="A75" s="64"/>
      <c r="B75" s="41" t="s">
        <v>124</v>
      </c>
      <c r="C75" s="31"/>
      <c r="D75" s="31"/>
      <c r="E75" s="31">
        <f>F75+I75+L75+O75+R75+U75+X75+AA75+AD75+AG75+AJ75+AM75+AP75+AS75+AV75+AY75+BB75+BE75+BH75+BK75+BN75+BQ75+BT75+BW75+BZ75+CC75+CF75+CI75+CL75+CO75</f>
        <v>227.26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  <c r="BC75" s="32"/>
      <c r="BD75" s="32"/>
      <c r="BE75" s="31">
        <v>42</v>
      </c>
      <c r="BF75" s="32"/>
      <c r="BG75" s="32"/>
      <c r="BH75" s="31">
        <v>36.05</v>
      </c>
      <c r="BI75" s="32"/>
      <c r="BJ75" s="32"/>
      <c r="BK75" s="31">
        <v>16.89</v>
      </c>
      <c r="BL75" s="32"/>
      <c r="BM75" s="32"/>
      <c r="BN75" s="31">
        <v>27.81</v>
      </c>
    </row>
    <row r="76" spans="1:66" ht="15.75">
      <c r="A76" s="64"/>
      <c r="B76" s="41" t="s">
        <v>125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  <c r="BC76" s="32"/>
      <c r="BD76" s="32"/>
      <c r="BE76" s="31"/>
      <c r="BF76" s="32"/>
      <c r="BG76" s="32"/>
      <c r="BH76" s="31"/>
      <c r="BI76" s="32"/>
      <c r="BJ76" s="32"/>
      <c r="BK76" s="31"/>
      <c r="BL76" s="32"/>
      <c r="BM76" s="32"/>
      <c r="BN76" s="31"/>
    </row>
    <row r="77" spans="1:66" ht="15.75">
      <c r="A77" s="64"/>
      <c r="B77" s="41" t="s">
        <v>126</v>
      </c>
      <c r="C77" s="31"/>
      <c r="D77" s="31"/>
      <c r="E77" s="60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  <c r="BC77" s="32"/>
      <c r="BD77" s="32"/>
      <c r="BE77" s="31"/>
      <c r="BF77" s="32"/>
      <c r="BG77" s="32"/>
      <c r="BH77" s="31"/>
      <c r="BI77" s="32"/>
      <c r="BJ77" s="32"/>
      <c r="BK77" s="31"/>
      <c r="BL77" s="32"/>
      <c r="BM77" s="32"/>
      <c r="BN77" s="31"/>
    </row>
    <row r="78" spans="1:66" ht="15.75">
      <c r="A78" s="64"/>
      <c r="B78" s="41" t="s">
        <v>127</v>
      </c>
      <c r="C78" s="31"/>
      <c r="D78" s="31"/>
      <c r="E78" s="60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  <c r="BC78" s="32"/>
      <c r="BD78" s="32"/>
      <c r="BE78" s="31"/>
      <c r="BF78" s="32"/>
      <c r="BG78" s="32"/>
      <c r="BH78" s="31"/>
      <c r="BI78" s="32"/>
      <c r="BJ78" s="32"/>
      <c r="BK78" s="31"/>
      <c r="BL78" s="32"/>
      <c r="BM78" s="32"/>
      <c r="BN78" s="31"/>
    </row>
    <row r="79" spans="1:66" ht="15.75">
      <c r="A79" s="64"/>
      <c r="B79" s="41" t="s">
        <v>128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  <c r="BC79" s="32"/>
      <c r="BD79" s="32"/>
      <c r="BE79" s="31"/>
      <c r="BF79" s="32"/>
      <c r="BG79" s="32"/>
      <c r="BH79" s="31"/>
      <c r="BI79" s="32"/>
      <c r="BJ79" s="32"/>
      <c r="BK79" s="31"/>
      <c r="BL79" s="32"/>
      <c r="BM79" s="32"/>
      <c r="BN79" s="31"/>
    </row>
    <row r="80" spans="1:66" ht="15.75">
      <c r="A80" s="64"/>
      <c r="B80" s="41" t="s">
        <v>129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  <c r="BC80" s="32"/>
      <c r="BD80" s="32"/>
      <c r="BE80" s="31"/>
      <c r="BF80" s="32"/>
      <c r="BG80" s="32"/>
      <c r="BH80" s="31"/>
      <c r="BI80" s="32"/>
      <c r="BJ80" s="32"/>
      <c r="BK80" s="31"/>
      <c r="BL80" s="32"/>
      <c r="BM80" s="32"/>
      <c r="BN80" s="31"/>
    </row>
    <row r="81" spans="1:66" ht="15.75">
      <c r="A81" s="64"/>
      <c r="B81" s="41" t="s">
        <v>130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  <c r="BC81" s="32"/>
      <c r="BD81" s="32"/>
      <c r="BE81" s="31"/>
      <c r="BF81" s="32"/>
      <c r="BG81" s="32"/>
      <c r="BH81" s="31"/>
      <c r="BI81" s="32"/>
      <c r="BJ81" s="32"/>
      <c r="BK81" s="31"/>
      <c r="BL81" s="32"/>
      <c r="BM81" s="32"/>
      <c r="BN81" s="31"/>
    </row>
    <row r="82" spans="1:66" ht="15.75">
      <c r="A82" s="64"/>
      <c r="B82" s="41" t="s">
        <v>131</v>
      </c>
      <c r="C82" s="31"/>
      <c r="D82" s="31"/>
      <c r="E82" s="60">
        <f>F82+I82+L82+O82+R82+U82+X82+AA82+AD82+AG82+AJ82+AM82+AP82+AS82+AV82+AY82+BB82+BE82+BH82+BK82+BN82+BQ82+BT82+BW82+BZ82+CC82+CF82+CI82+CL82+CO82</f>
        <v>11.47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  <c r="BC82" s="32"/>
      <c r="BD82" s="32"/>
      <c r="BE82" s="31"/>
      <c r="BF82" s="32"/>
      <c r="BG82" s="32"/>
      <c r="BH82" s="31"/>
      <c r="BI82" s="32"/>
      <c r="BJ82" s="32"/>
      <c r="BK82" s="31"/>
      <c r="BL82" s="32"/>
      <c r="BM82" s="32"/>
      <c r="BN82" s="31">
        <v>1.69</v>
      </c>
    </row>
    <row r="83" spans="1:66" ht="15.75">
      <c r="A83" s="64"/>
      <c r="B83" s="41" t="s">
        <v>132</v>
      </c>
      <c r="C83" s="31"/>
      <c r="D83" s="31"/>
      <c r="E83" s="60">
        <f>F83+I83+L83+O83+R83+U83+X83+AA83+AD83+AG83+AJ83+AM83+AP83+AS83+AV83+AY83+BB83+BE83+BH83+BK83+BN83+BQ83+BT83+BW83+BZ83+CC83+CF83+CI83+CL83+CO83+0.03</f>
        <v>507.39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  <c r="BC83" s="32"/>
      <c r="BD83" s="32"/>
      <c r="BE83" s="31">
        <v>78.09</v>
      </c>
      <c r="BF83" s="32"/>
      <c r="BG83" s="32"/>
      <c r="BH83" s="31"/>
      <c r="BI83" s="32"/>
      <c r="BJ83" s="32"/>
      <c r="BK83" s="31"/>
      <c r="BL83" s="32"/>
      <c r="BM83" s="32"/>
      <c r="BN83" s="31">
        <v>195</v>
      </c>
    </row>
    <row r="84" spans="1:66" ht="63">
      <c r="A84" s="80">
        <v>7</v>
      </c>
      <c r="B84" s="84" t="s">
        <v>26</v>
      </c>
      <c r="C84" s="1"/>
      <c r="D84" s="82"/>
      <c r="E84" s="82">
        <f>E85+E86+E87+E89+E90+E91+E92+E93+E95+E94+E88+E96</f>
        <v>527.1</v>
      </c>
      <c r="F84" s="82">
        <f aca="true" t="shared" si="11" ref="F84:BN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  <c r="V84" s="82">
        <f t="shared" si="11"/>
        <v>0</v>
      </c>
      <c r="W84" s="82">
        <f t="shared" si="11"/>
        <v>0</v>
      </c>
      <c r="X84" s="82">
        <f t="shared" si="11"/>
        <v>56.56999999999999</v>
      </c>
      <c r="Y84" s="82">
        <f t="shared" si="11"/>
        <v>0</v>
      </c>
      <c r="Z84" s="82">
        <f t="shared" si="11"/>
        <v>0</v>
      </c>
      <c r="AA84" s="82">
        <f t="shared" si="11"/>
        <v>21.37</v>
      </c>
      <c r="AB84" s="82">
        <f t="shared" si="11"/>
        <v>0</v>
      </c>
      <c r="AC84" s="82">
        <f t="shared" si="11"/>
        <v>0</v>
      </c>
      <c r="AD84" s="82">
        <f t="shared" si="11"/>
        <v>32.25</v>
      </c>
      <c r="AE84" s="82">
        <f t="shared" si="11"/>
        <v>0</v>
      </c>
      <c r="AF84" s="82">
        <f t="shared" si="11"/>
        <v>0</v>
      </c>
      <c r="AG84" s="82">
        <f t="shared" si="11"/>
        <v>15.170000000000002</v>
      </c>
      <c r="AH84" s="82">
        <f t="shared" si="11"/>
        <v>0</v>
      </c>
      <c r="AI84" s="82">
        <f t="shared" si="11"/>
        <v>0</v>
      </c>
      <c r="AJ84" s="82">
        <f t="shared" si="11"/>
        <v>19.810000000000002</v>
      </c>
      <c r="AK84" s="82">
        <f t="shared" si="11"/>
        <v>0</v>
      </c>
      <c r="AL84" s="82">
        <f t="shared" si="11"/>
        <v>0</v>
      </c>
      <c r="AM84" s="82">
        <f t="shared" si="11"/>
        <v>11.91</v>
      </c>
      <c r="AN84" s="82">
        <f t="shared" si="11"/>
        <v>0</v>
      </c>
      <c r="AO84" s="82">
        <f t="shared" si="11"/>
        <v>0</v>
      </c>
      <c r="AP84" s="82">
        <f t="shared" si="11"/>
        <v>4.83</v>
      </c>
      <c r="AQ84" s="82">
        <f t="shared" si="11"/>
        <v>0</v>
      </c>
      <c r="AR84" s="82">
        <f t="shared" si="11"/>
        <v>0</v>
      </c>
      <c r="AS84" s="82">
        <f t="shared" si="11"/>
        <v>17.56</v>
      </c>
      <c r="AT84" s="82">
        <f t="shared" si="11"/>
        <v>0</v>
      </c>
      <c r="AU84" s="82">
        <f t="shared" si="11"/>
        <v>0</v>
      </c>
      <c r="AV84" s="82">
        <f t="shared" si="11"/>
        <v>7.63</v>
      </c>
      <c r="AW84" s="82">
        <f t="shared" si="11"/>
        <v>0</v>
      </c>
      <c r="AX84" s="82">
        <f t="shared" si="11"/>
        <v>0</v>
      </c>
      <c r="AY84" s="82">
        <f t="shared" si="11"/>
        <v>27.700000000000003</v>
      </c>
      <c r="AZ84" s="82">
        <f t="shared" si="11"/>
        <v>0</v>
      </c>
      <c r="BA84" s="82">
        <f t="shared" si="11"/>
        <v>0</v>
      </c>
      <c r="BB84" s="82">
        <f t="shared" si="11"/>
        <v>19.580000000000002</v>
      </c>
      <c r="BC84" s="82">
        <f t="shared" si="11"/>
        <v>0</v>
      </c>
      <c r="BD84" s="82">
        <f t="shared" si="11"/>
        <v>0</v>
      </c>
      <c r="BE84" s="82">
        <f t="shared" si="11"/>
        <v>25.390000000000004</v>
      </c>
      <c r="BF84" s="82">
        <f t="shared" si="11"/>
        <v>0</v>
      </c>
      <c r="BG84" s="82">
        <f t="shared" si="11"/>
        <v>0</v>
      </c>
      <c r="BH84" s="82">
        <f t="shared" si="11"/>
        <v>19.26</v>
      </c>
      <c r="BI84" s="82">
        <f t="shared" si="11"/>
        <v>0</v>
      </c>
      <c r="BJ84" s="82">
        <f t="shared" si="11"/>
        <v>0</v>
      </c>
      <c r="BK84" s="82">
        <f t="shared" si="11"/>
        <v>10.229999999999999</v>
      </c>
      <c r="BL84" s="82">
        <f t="shared" si="11"/>
        <v>0</v>
      </c>
      <c r="BM84" s="82">
        <f t="shared" si="11"/>
        <v>0</v>
      </c>
      <c r="BN84" s="82">
        <f t="shared" si="11"/>
        <v>33.04</v>
      </c>
    </row>
    <row r="85" spans="1:66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282.94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  <c r="BC85" s="32"/>
      <c r="BD85" s="32"/>
      <c r="BE85" s="31">
        <v>16.44</v>
      </c>
      <c r="BF85" s="32"/>
      <c r="BG85" s="32"/>
      <c r="BH85" s="31">
        <v>13.76</v>
      </c>
      <c r="BI85" s="32"/>
      <c r="BJ85" s="32"/>
      <c r="BK85" s="31">
        <v>7.31</v>
      </c>
      <c r="BL85" s="32"/>
      <c r="BM85" s="32"/>
      <c r="BN85" s="31">
        <v>11.46</v>
      </c>
    </row>
    <row r="86" spans="1:66" ht="15.75">
      <c r="A86" s="64"/>
      <c r="B86" s="68" t="s">
        <v>107</v>
      </c>
      <c r="C86" s="18"/>
      <c r="D86" s="18"/>
      <c r="E86" s="60">
        <f>F86+I86+L86+O86+R86+U86+X86+AA86+AD86+AG86+AJ86+AM86+AP86+AS86+AV86+AY86+BB86+BE86+BH86+BK86+BN86+BQ86+BT86+BW86+BZ86+CC86+CF86+CI86+CL86+CO86+0.01</f>
        <v>38.419999999999995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  <c r="BC86" s="32"/>
      <c r="BD86" s="32"/>
      <c r="BE86" s="31">
        <v>2.23</v>
      </c>
      <c r="BF86" s="32"/>
      <c r="BG86" s="32"/>
      <c r="BH86" s="31">
        <v>1.87</v>
      </c>
      <c r="BI86" s="32"/>
      <c r="BJ86" s="32"/>
      <c r="BK86" s="31">
        <v>0.99</v>
      </c>
      <c r="BL86" s="32"/>
      <c r="BM86" s="32"/>
      <c r="BN86" s="31">
        <v>1.56</v>
      </c>
    </row>
    <row r="87" spans="1:66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73.1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  <c r="BC87" s="32"/>
      <c r="BD87" s="32"/>
      <c r="BE87" s="31">
        <v>4.25</v>
      </c>
      <c r="BF87" s="32"/>
      <c r="BG87" s="32"/>
      <c r="BH87" s="31">
        <v>3.55</v>
      </c>
      <c r="BI87" s="32"/>
      <c r="BJ87" s="32"/>
      <c r="BK87" s="31">
        <v>1.89</v>
      </c>
      <c r="BL87" s="32"/>
      <c r="BM87" s="32"/>
      <c r="BN87" s="31">
        <v>2.96</v>
      </c>
    </row>
    <row r="88" spans="1:66" ht="15.75">
      <c r="A88" s="64"/>
      <c r="B88" s="68" t="s">
        <v>133</v>
      </c>
      <c r="C88" s="18"/>
      <c r="D88" s="18"/>
      <c r="E88" s="60">
        <f>X88+BN88+CC88</f>
        <v>34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  <c r="BC88" s="32"/>
      <c r="BD88" s="32"/>
      <c r="BE88" s="31"/>
      <c r="BF88" s="32"/>
      <c r="BG88" s="32"/>
      <c r="BH88" s="31"/>
      <c r="BI88" s="32"/>
      <c r="BJ88" s="32"/>
      <c r="BK88" s="31"/>
      <c r="BL88" s="32"/>
      <c r="BM88" s="32"/>
      <c r="BN88" s="31">
        <v>17</v>
      </c>
    </row>
    <row r="89" spans="1:66" ht="15.75">
      <c r="A89" s="64"/>
      <c r="B89" s="67" t="s">
        <v>134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  <c r="BC89" s="32"/>
      <c r="BD89" s="32"/>
      <c r="BE89" s="31"/>
      <c r="BF89" s="32"/>
      <c r="BG89" s="32"/>
      <c r="BH89" s="31"/>
      <c r="BI89" s="32"/>
      <c r="BJ89" s="32"/>
      <c r="BK89" s="31"/>
      <c r="BL89" s="32"/>
      <c r="BM89" s="32"/>
      <c r="BN89" s="31"/>
    </row>
    <row r="90" spans="1:66" ht="15.75">
      <c r="A90" s="64"/>
      <c r="B90" s="67" t="s">
        <v>74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  <c r="BC90" s="32"/>
      <c r="BD90" s="32"/>
      <c r="BE90" s="31"/>
      <c r="BF90" s="32"/>
      <c r="BG90" s="32"/>
      <c r="BH90" s="31"/>
      <c r="BI90" s="32"/>
      <c r="BJ90" s="32"/>
      <c r="BK90" s="31"/>
      <c r="BL90" s="32"/>
      <c r="BM90" s="32"/>
      <c r="BN90" s="31"/>
    </row>
    <row r="91" spans="1:66" ht="15.75">
      <c r="A91" s="64"/>
      <c r="B91" s="67" t="s">
        <v>108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  <c r="BC91" s="32"/>
      <c r="BD91" s="32"/>
      <c r="BE91" s="31"/>
      <c r="BF91" s="32"/>
      <c r="BG91" s="32"/>
      <c r="BH91" s="31"/>
      <c r="BI91" s="32"/>
      <c r="BJ91" s="32"/>
      <c r="BK91" s="31"/>
      <c r="BL91" s="32"/>
      <c r="BM91" s="32"/>
      <c r="BN91" s="31"/>
    </row>
    <row r="92" spans="1:66" ht="30">
      <c r="A92" s="64"/>
      <c r="B92" s="67" t="s">
        <v>75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  <c r="BC92" s="32"/>
      <c r="BD92" s="32"/>
      <c r="BE92" s="31"/>
      <c r="BF92" s="32"/>
      <c r="BG92" s="32"/>
      <c r="BH92" s="31"/>
      <c r="BI92" s="32"/>
      <c r="BJ92" s="32"/>
      <c r="BK92" s="31"/>
      <c r="BL92" s="32"/>
      <c r="BM92" s="32"/>
      <c r="BN92" s="31"/>
    </row>
    <row r="93" spans="1:66" ht="15.75">
      <c r="A93" s="64"/>
      <c r="B93" s="67" t="s">
        <v>76</v>
      </c>
      <c r="C93" s="29"/>
      <c r="D93" s="31"/>
      <c r="E93" s="60">
        <f t="shared" si="1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  <c r="BC93" s="32"/>
      <c r="BD93" s="32"/>
      <c r="BE93" s="31"/>
      <c r="BF93" s="32"/>
      <c r="BG93" s="32"/>
      <c r="BH93" s="31"/>
      <c r="BI93" s="32"/>
      <c r="BJ93" s="32"/>
      <c r="BK93" s="31"/>
      <c r="BL93" s="32"/>
      <c r="BM93" s="32"/>
      <c r="BN93" s="31"/>
    </row>
    <row r="94" spans="1:66" ht="15.75">
      <c r="A94" s="64"/>
      <c r="B94" s="69" t="s">
        <v>135</v>
      </c>
      <c r="C94" s="31"/>
      <c r="D94" s="31"/>
      <c r="E94" s="60">
        <f t="shared" si="12"/>
        <v>4.74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  <c r="BC94" s="32"/>
      <c r="BD94" s="32"/>
      <c r="BE94" s="31">
        <v>2.37</v>
      </c>
      <c r="BF94" s="32"/>
      <c r="BG94" s="32"/>
      <c r="BH94" s="31"/>
      <c r="BI94" s="32"/>
      <c r="BJ94" s="32"/>
      <c r="BK94" s="31"/>
      <c r="BL94" s="32"/>
      <c r="BM94" s="32"/>
      <c r="BN94" s="31"/>
    </row>
    <row r="95" spans="1:66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32.48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  <c r="BC95" s="31"/>
      <c r="BD95" s="31"/>
      <c r="BE95" s="31">
        <v>1.89</v>
      </c>
      <c r="BF95" s="31"/>
      <c r="BG95" s="31"/>
      <c r="BH95" s="31">
        <v>1.58</v>
      </c>
      <c r="BI95" s="31"/>
      <c r="BJ95" s="31"/>
      <c r="BK95" s="31">
        <v>0.84</v>
      </c>
      <c r="BL95" s="31"/>
      <c r="BM95" s="31"/>
      <c r="BN95" s="31">
        <v>1.32</v>
      </c>
    </row>
    <row r="96" spans="1:66" ht="15.75">
      <c r="A96" s="64"/>
      <c r="B96" s="70" t="s">
        <v>136</v>
      </c>
      <c r="C96" s="36"/>
      <c r="D96" s="36"/>
      <c r="E96" s="60">
        <f>F96+I96+L96+O96+R96+U96+X96+AA96+AD96+AG96+AJ96+AM96+AP96+AS96+AV96+AY96+BB96+BE96+BH96+BK96+BN96+BQ96+BT96+BW96+BZ96+CC96+CF96+CI96+CL96+CO96+0.01</f>
        <v>7.52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  <c r="BC96" s="31"/>
      <c r="BD96" s="31"/>
      <c r="BE96" s="31">
        <v>0.44</v>
      </c>
      <c r="BF96" s="31"/>
      <c r="BG96" s="31"/>
      <c r="BH96" s="31">
        <v>0.37</v>
      </c>
      <c r="BI96" s="31"/>
      <c r="BJ96" s="31"/>
      <c r="BK96" s="31">
        <v>0.19</v>
      </c>
      <c r="BL96" s="31"/>
      <c r="BM96" s="31"/>
      <c r="BN96" s="31">
        <v>0.3</v>
      </c>
    </row>
    <row r="97" spans="1:66" ht="15.75">
      <c r="A97" s="80">
        <v>8</v>
      </c>
      <c r="B97" s="71" t="s">
        <v>31</v>
      </c>
      <c r="C97" s="82"/>
      <c r="D97" s="82"/>
      <c r="E97" s="83">
        <f>E98+E99+E100</f>
        <v>630.4599999999999</v>
      </c>
      <c r="F97" s="83">
        <f aca="true" t="shared" si="13" ref="F97:BN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  <c r="V97" s="83">
        <f t="shared" si="13"/>
        <v>0</v>
      </c>
      <c r="W97" s="83">
        <f t="shared" si="13"/>
        <v>0</v>
      </c>
      <c r="X97" s="83">
        <f t="shared" si="13"/>
        <v>51.879999999999995</v>
      </c>
      <c r="Y97" s="83">
        <f t="shared" si="13"/>
        <v>0</v>
      </c>
      <c r="Z97" s="83">
        <f t="shared" si="13"/>
        <v>0</v>
      </c>
      <c r="AA97" s="83">
        <f t="shared" si="13"/>
        <v>33.27</v>
      </c>
      <c r="AB97" s="83">
        <f t="shared" si="13"/>
        <v>0</v>
      </c>
      <c r="AC97" s="83">
        <f t="shared" si="13"/>
        <v>0</v>
      </c>
      <c r="AD97" s="83">
        <f t="shared" si="13"/>
        <v>25.53</v>
      </c>
      <c r="AE97" s="83">
        <f t="shared" si="13"/>
        <v>0</v>
      </c>
      <c r="AF97" s="83">
        <f t="shared" si="13"/>
        <v>0</v>
      </c>
      <c r="AG97" s="83">
        <f t="shared" si="13"/>
        <v>15.77</v>
      </c>
      <c r="AH97" s="83">
        <f t="shared" si="13"/>
        <v>0</v>
      </c>
      <c r="AI97" s="83">
        <f t="shared" si="13"/>
        <v>0</v>
      </c>
      <c r="AJ97" s="83">
        <f t="shared" si="13"/>
        <v>23.739999999999995</v>
      </c>
      <c r="AK97" s="83">
        <f t="shared" si="13"/>
        <v>0</v>
      </c>
      <c r="AL97" s="83">
        <f t="shared" si="13"/>
        <v>0</v>
      </c>
      <c r="AM97" s="83">
        <f t="shared" si="13"/>
        <v>19.66</v>
      </c>
      <c r="AN97" s="83">
        <f t="shared" si="13"/>
        <v>0</v>
      </c>
      <c r="AO97" s="83">
        <f t="shared" si="13"/>
        <v>0</v>
      </c>
      <c r="AP97" s="83">
        <f t="shared" si="13"/>
        <v>8.05</v>
      </c>
      <c r="AQ97" s="83">
        <f t="shared" si="13"/>
        <v>0</v>
      </c>
      <c r="AR97" s="83">
        <f t="shared" si="13"/>
        <v>0</v>
      </c>
      <c r="AS97" s="83">
        <f t="shared" si="13"/>
        <v>16.01</v>
      </c>
      <c r="AT97" s="83">
        <f t="shared" si="13"/>
        <v>0</v>
      </c>
      <c r="AU97" s="83">
        <f t="shared" si="13"/>
        <v>0</v>
      </c>
      <c r="AV97" s="83">
        <f t="shared" si="13"/>
        <v>11.54</v>
      </c>
      <c r="AW97" s="83">
        <f t="shared" si="13"/>
        <v>0</v>
      </c>
      <c r="AX97" s="83">
        <f t="shared" si="13"/>
        <v>0</v>
      </c>
      <c r="AY97" s="83">
        <f t="shared" si="13"/>
        <v>36.21</v>
      </c>
      <c r="AZ97" s="83">
        <f t="shared" si="13"/>
        <v>0</v>
      </c>
      <c r="BA97" s="83">
        <f t="shared" si="13"/>
        <v>0</v>
      </c>
      <c r="BB97" s="83">
        <f t="shared" si="13"/>
        <v>31.700000000000003</v>
      </c>
      <c r="BC97" s="83">
        <f t="shared" si="13"/>
        <v>0</v>
      </c>
      <c r="BD97" s="83">
        <f t="shared" si="13"/>
        <v>0</v>
      </c>
      <c r="BE97" s="83">
        <f t="shared" si="13"/>
        <v>38.540000000000006</v>
      </c>
      <c r="BF97" s="83">
        <f t="shared" si="13"/>
        <v>0</v>
      </c>
      <c r="BG97" s="83">
        <f t="shared" si="13"/>
        <v>0</v>
      </c>
      <c r="BH97" s="83">
        <f t="shared" si="13"/>
        <v>31.61</v>
      </c>
      <c r="BI97" s="83">
        <f t="shared" si="13"/>
        <v>0</v>
      </c>
      <c r="BJ97" s="83">
        <f t="shared" si="13"/>
        <v>0</v>
      </c>
      <c r="BK97" s="83">
        <f t="shared" si="13"/>
        <v>16.27</v>
      </c>
      <c r="BL97" s="83">
        <f t="shared" si="13"/>
        <v>0</v>
      </c>
      <c r="BM97" s="83">
        <f t="shared" si="13"/>
        <v>0</v>
      </c>
      <c r="BN97" s="83">
        <f t="shared" si="13"/>
        <v>26.009999999999998</v>
      </c>
    </row>
    <row r="98" spans="1:66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441.86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  <c r="BC98" s="32"/>
      <c r="BD98" s="32"/>
      <c r="BE98" s="31">
        <v>27.3</v>
      </c>
      <c r="BF98" s="32"/>
      <c r="BG98" s="32"/>
      <c r="BH98" s="31">
        <v>22.3</v>
      </c>
      <c r="BI98" s="32"/>
      <c r="BJ98" s="32"/>
      <c r="BK98" s="31">
        <v>11.4</v>
      </c>
      <c r="BL98" s="32"/>
      <c r="BM98" s="32"/>
      <c r="BN98" s="31">
        <v>18.3</v>
      </c>
    </row>
    <row r="99" spans="1:66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112.67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  <c r="BC99" s="32"/>
      <c r="BD99" s="32"/>
      <c r="BE99" s="31">
        <v>6.54</v>
      </c>
      <c r="BF99" s="32"/>
      <c r="BG99" s="32"/>
      <c r="BH99" s="31">
        <v>5.48</v>
      </c>
      <c r="BI99" s="32"/>
      <c r="BJ99" s="32"/>
      <c r="BK99" s="31">
        <v>2.91</v>
      </c>
      <c r="BL99" s="32"/>
      <c r="BM99" s="32"/>
      <c r="BN99" s="31">
        <v>4.56</v>
      </c>
    </row>
    <row r="100" spans="1:66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75.92999999999999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  <c r="BC100" s="32"/>
      <c r="BD100" s="32"/>
      <c r="BE100" s="31">
        <v>4.7</v>
      </c>
      <c r="BF100" s="32"/>
      <c r="BG100" s="32"/>
      <c r="BH100" s="31">
        <v>3.83</v>
      </c>
      <c r="BI100" s="32"/>
      <c r="BJ100" s="32"/>
      <c r="BK100" s="31">
        <v>1.96</v>
      </c>
      <c r="BL100" s="32"/>
      <c r="BM100" s="32"/>
      <c r="BN100" s="31">
        <v>3.15</v>
      </c>
    </row>
    <row r="101" spans="1:66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7593.53</v>
      </c>
      <c r="F101" s="82">
        <f>F102+F103+F104+F105+F108+F123+F124</f>
        <v>403.74999999999994</v>
      </c>
      <c r="G101" s="82">
        <f aca="true" t="shared" si="14" ref="G101:BN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  <c r="V101" s="82">
        <f t="shared" si="14"/>
        <v>0</v>
      </c>
      <c r="W101" s="82">
        <f t="shared" si="14"/>
        <v>0</v>
      </c>
      <c r="X101" s="82">
        <f t="shared" si="14"/>
        <v>653.3399999999999</v>
      </c>
      <c r="Y101" s="82">
        <f t="shared" si="14"/>
        <v>0</v>
      </c>
      <c r="Z101" s="82">
        <f t="shared" si="14"/>
        <v>0</v>
      </c>
      <c r="AA101" s="82">
        <f t="shared" si="14"/>
        <v>409.84000000000003</v>
      </c>
      <c r="AB101" s="82">
        <f t="shared" si="14"/>
        <v>0</v>
      </c>
      <c r="AC101" s="82">
        <f t="shared" si="14"/>
        <v>0</v>
      </c>
      <c r="AD101" s="82">
        <f t="shared" si="14"/>
        <v>291.94999999999993</v>
      </c>
      <c r="AE101" s="82">
        <f t="shared" si="14"/>
        <v>0</v>
      </c>
      <c r="AF101" s="82">
        <f t="shared" si="14"/>
        <v>0</v>
      </c>
      <c r="AG101" s="82">
        <f t="shared" si="14"/>
        <v>185.73000000000002</v>
      </c>
      <c r="AH101" s="82">
        <f t="shared" si="14"/>
        <v>0</v>
      </c>
      <c r="AI101" s="82">
        <f t="shared" si="14"/>
        <v>0</v>
      </c>
      <c r="AJ101" s="82">
        <f t="shared" si="14"/>
        <v>304.18999999999994</v>
      </c>
      <c r="AK101" s="82">
        <f t="shared" si="14"/>
        <v>0</v>
      </c>
      <c r="AL101" s="82">
        <f t="shared" si="14"/>
        <v>0</v>
      </c>
      <c r="AM101" s="82">
        <f t="shared" si="14"/>
        <v>228.00999999999996</v>
      </c>
      <c r="AN101" s="82">
        <f t="shared" si="14"/>
        <v>0</v>
      </c>
      <c r="AO101" s="82">
        <f t="shared" si="14"/>
        <v>0</v>
      </c>
      <c r="AP101" s="82">
        <f t="shared" si="14"/>
        <v>92.76000000000002</v>
      </c>
      <c r="AQ101" s="82">
        <f t="shared" si="14"/>
        <v>0</v>
      </c>
      <c r="AR101" s="82">
        <f t="shared" si="14"/>
        <v>0</v>
      </c>
      <c r="AS101" s="82">
        <f t="shared" si="14"/>
        <v>186.15</v>
      </c>
      <c r="AT101" s="82">
        <f t="shared" si="14"/>
        <v>0</v>
      </c>
      <c r="AU101" s="82">
        <f t="shared" si="14"/>
        <v>0</v>
      </c>
      <c r="AV101" s="82">
        <f t="shared" si="14"/>
        <v>146.19</v>
      </c>
      <c r="AW101" s="82">
        <f t="shared" si="14"/>
        <v>0</v>
      </c>
      <c r="AX101" s="82">
        <f t="shared" si="14"/>
        <v>0</v>
      </c>
      <c r="AY101" s="82">
        <f t="shared" si="14"/>
        <v>425.99</v>
      </c>
      <c r="AZ101" s="82">
        <f t="shared" si="14"/>
        <v>0</v>
      </c>
      <c r="BA101" s="82">
        <f t="shared" si="14"/>
        <v>0</v>
      </c>
      <c r="BB101" s="82">
        <f t="shared" si="14"/>
        <v>375.28</v>
      </c>
      <c r="BC101" s="82">
        <f t="shared" si="14"/>
        <v>0</v>
      </c>
      <c r="BD101" s="82">
        <f t="shared" si="14"/>
        <v>0</v>
      </c>
      <c r="BE101" s="82">
        <f t="shared" si="14"/>
        <v>441.05</v>
      </c>
      <c r="BF101" s="82">
        <f t="shared" si="14"/>
        <v>0</v>
      </c>
      <c r="BG101" s="82">
        <f t="shared" si="14"/>
        <v>0</v>
      </c>
      <c r="BH101" s="82">
        <f t="shared" si="14"/>
        <v>369.21000000000004</v>
      </c>
      <c r="BI101" s="82">
        <f t="shared" si="14"/>
        <v>0</v>
      </c>
      <c r="BJ101" s="82">
        <f t="shared" si="14"/>
        <v>0</v>
      </c>
      <c r="BK101" s="82">
        <f t="shared" si="14"/>
        <v>196.17000000000002</v>
      </c>
      <c r="BL101" s="82">
        <f t="shared" si="14"/>
        <v>0</v>
      </c>
      <c r="BM101" s="82">
        <f t="shared" si="14"/>
        <v>0</v>
      </c>
      <c r="BN101" s="82">
        <f t="shared" si="14"/>
        <v>307.53000000000003</v>
      </c>
    </row>
    <row r="102" spans="1:66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2002.84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  <c r="BC102" s="32"/>
      <c r="BD102" s="32"/>
      <c r="BE102" s="31">
        <v>116.34</v>
      </c>
      <c r="BF102" s="32"/>
      <c r="BG102" s="32"/>
      <c r="BH102" s="31">
        <v>97.39</v>
      </c>
      <c r="BI102" s="32"/>
      <c r="BJ102" s="32"/>
      <c r="BK102" s="31">
        <v>51.73</v>
      </c>
      <c r="BL102" s="32"/>
      <c r="BM102" s="32"/>
      <c r="BN102" s="31">
        <v>81.09</v>
      </c>
    </row>
    <row r="103" spans="1:66" ht="15.75">
      <c r="A103" s="64">
        <v>11</v>
      </c>
      <c r="B103" s="68" t="s">
        <v>54</v>
      </c>
      <c r="C103" s="46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3351.2500000000005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  <c r="BC103" s="32"/>
      <c r="BD103" s="32"/>
      <c r="BE103" s="31">
        <v>194.66</v>
      </c>
      <c r="BF103" s="32"/>
      <c r="BG103" s="32"/>
      <c r="BH103" s="31">
        <v>162.96</v>
      </c>
      <c r="BI103" s="32"/>
      <c r="BJ103" s="32"/>
      <c r="BK103" s="31">
        <v>86.55</v>
      </c>
      <c r="BL103" s="32"/>
      <c r="BM103" s="32"/>
      <c r="BN103" s="31">
        <v>135.69</v>
      </c>
    </row>
    <row r="104" spans="1:66" ht="15.75">
      <c r="A104" s="64">
        <v>12</v>
      </c>
      <c r="B104" s="68" t="s">
        <v>22</v>
      </c>
      <c r="C104" s="45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676.9599999999999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  <c r="BC104" s="32"/>
      <c r="BD104" s="32"/>
      <c r="BE104" s="31">
        <v>39.32</v>
      </c>
      <c r="BF104" s="32"/>
      <c r="BG104" s="32"/>
      <c r="BH104" s="31">
        <v>32.92</v>
      </c>
      <c r="BI104" s="32"/>
      <c r="BJ104" s="32"/>
      <c r="BK104" s="31">
        <v>17.48</v>
      </c>
      <c r="BL104" s="32"/>
      <c r="BM104" s="32"/>
      <c r="BN104" s="31">
        <v>27.41</v>
      </c>
    </row>
    <row r="105" spans="1:66" ht="15.75">
      <c r="A105" s="80">
        <v>13</v>
      </c>
      <c r="B105" s="84" t="s">
        <v>78</v>
      </c>
      <c r="C105" s="115"/>
      <c r="D105" s="82"/>
      <c r="E105" s="83">
        <f>E106+E107</f>
        <v>402.39</v>
      </c>
      <c r="F105" s="83">
        <f aca="true" t="shared" si="15" ref="F105:BN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  <c r="V105" s="83">
        <f t="shared" si="15"/>
        <v>0</v>
      </c>
      <c r="W105" s="83">
        <f t="shared" si="15"/>
        <v>0</v>
      </c>
      <c r="X105" s="83">
        <f t="shared" si="15"/>
        <v>34.620000000000005</v>
      </c>
      <c r="Y105" s="83">
        <f t="shared" si="15"/>
        <v>0</v>
      </c>
      <c r="Z105" s="83">
        <f t="shared" si="15"/>
        <v>0</v>
      </c>
      <c r="AA105" s="83">
        <f t="shared" si="15"/>
        <v>21.72</v>
      </c>
      <c r="AB105" s="83">
        <f t="shared" si="15"/>
        <v>0</v>
      </c>
      <c r="AC105" s="83">
        <f t="shared" si="15"/>
        <v>0</v>
      </c>
      <c r="AD105" s="83">
        <f t="shared" si="15"/>
        <v>15.48</v>
      </c>
      <c r="AE105" s="83">
        <f t="shared" si="15"/>
        <v>0</v>
      </c>
      <c r="AF105" s="83">
        <f t="shared" si="15"/>
        <v>0</v>
      </c>
      <c r="AG105" s="83">
        <f t="shared" si="15"/>
        <v>9.84</v>
      </c>
      <c r="AH105" s="83">
        <f t="shared" si="15"/>
        <v>0</v>
      </c>
      <c r="AI105" s="83">
        <f t="shared" si="15"/>
        <v>0</v>
      </c>
      <c r="AJ105" s="83">
        <f t="shared" si="15"/>
        <v>16.119999999999997</v>
      </c>
      <c r="AK105" s="83">
        <f t="shared" si="15"/>
        <v>0</v>
      </c>
      <c r="AL105" s="83">
        <f t="shared" si="15"/>
        <v>0</v>
      </c>
      <c r="AM105" s="83">
        <f t="shared" si="15"/>
        <v>12.09</v>
      </c>
      <c r="AN105" s="83">
        <f t="shared" si="15"/>
        <v>0</v>
      </c>
      <c r="AO105" s="83">
        <f t="shared" si="15"/>
        <v>0</v>
      </c>
      <c r="AP105" s="83">
        <f t="shared" si="15"/>
        <v>4.91</v>
      </c>
      <c r="AQ105" s="83">
        <f t="shared" si="15"/>
        <v>0</v>
      </c>
      <c r="AR105" s="83">
        <f t="shared" si="15"/>
        <v>0</v>
      </c>
      <c r="AS105" s="83">
        <f t="shared" si="15"/>
        <v>9.86</v>
      </c>
      <c r="AT105" s="83">
        <f t="shared" si="15"/>
        <v>0</v>
      </c>
      <c r="AU105" s="83">
        <f t="shared" si="15"/>
        <v>0</v>
      </c>
      <c r="AV105" s="83">
        <f t="shared" si="15"/>
        <v>7.75</v>
      </c>
      <c r="AW105" s="83">
        <f t="shared" si="15"/>
        <v>0</v>
      </c>
      <c r="AX105" s="83">
        <f t="shared" si="15"/>
        <v>0</v>
      </c>
      <c r="AY105" s="83">
        <f t="shared" si="15"/>
        <v>22.58</v>
      </c>
      <c r="AZ105" s="83">
        <f t="shared" si="15"/>
        <v>0</v>
      </c>
      <c r="BA105" s="83">
        <f t="shared" si="15"/>
        <v>0</v>
      </c>
      <c r="BB105" s="83">
        <f t="shared" si="15"/>
        <v>19.89</v>
      </c>
      <c r="BC105" s="83">
        <f t="shared" si="15"/>
        <v>0</v>
      </c>
      <c r="BD105" s="83">
        <f t="shared" si="15"/>
        <v>0</v>
      </c>
      <c r="BE105" s="83">
        <f t="shared" si="15"/>
        <v>23.369999999999997</v>
      </c>
      <c r="BF105" s="83">
        <f t="shared" si="15"/>
        <v>0</v>
      </c>
      <c r="BG105" s="83">
        <f t="shared" si="15"/>
        <v>0</v>
      </c>
      <c r="BH105" s="83">
        <f t="shared" si="15"/>
        <v>19.57</v>
      </c>
      <c r="BI105" s="83">
        <f t="shared" si="15"/>
        <v>0</v>
      </c>
      <c r="BJ105" s="83">
        <f t="shared" si="15"/>
        <v>0</v>
      </c>
      <c r="BK105" s="83">
        <f t="shared" si="15"/>
        <v>10.4</v>
      </c>
      <c r="BL105" s="83">
        <f t="shared" si="15"/>
        <v>0</v>
      </c>
      <c r="BM105" s="83">
        <f t="shared" si="15"/>
        <v>0</v>
      </c>
      <c r="BN105" s="83">
        <f t="shared" si="15"/>
        <v>16.3</v>
      </c>
    </row>
    <row r="106" spans="1:66" ht="15.75">
      <c r="A106" s="64"/>
      <c r="B106" s="69" t="s">
        <v>47</v>
      </c>
      <c r="C106" s="47">
        <v>226</v>
      </c>
      <c r="D106" s="46" t="s">
        <v>48</v>
      </c>
      <c r="E106" s="31">
        <f>F106+I106+L106+O106+R106+U106+X106+AA106+AD106+AG106+AJ106+AM106+AP106+AS106+AV106+AY106+BB106+BE106+BH106+BK106+BN106+BQ106+BT106+BW106+BZ106+CC106+CF106+CI106+CL106+CO106-0.04</f>
        <v>297.97999999999996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  <c r="BC106" s="32"/>
      <c r="BD106" s="32"/>
      <c r="BE106" s="31">
        <v>17.31</v>
      </c>
      <c r="BF106" s="32"/>
      <c r="BG106" s="32"/>
      <c r="BH106" s="31">
        <v>14.49</v>
      </c>
      <c r="BI106" s="32"/>
      <c r="BJ106" s="32"/>
      <c r="BK106" s="31">
        <v>7.7</v>
      </c>
      <c r="BL106" s="32"/>
      <c r="BM106" s="32"/>
      <c r="BN106" s="31">
        <v>12.07</v>
      </c>
    </row>
    <row r="107" spans="1:66" ht="15.75">
      <c r="A107" s="64"/>
      <c r="B107" s="68" t="s">
        <v>109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104.41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  <c r="BC107" s="32"/>
      <c r="BD107" s="32"/>
      <c r="BE107" s="31">
        <v>6.06</v>
      </c>
      <c r="BF107" s="32"/>
      <c r="BG107" s="32"/>
      <c r="BH107" s="31">
        <v>5.08</v>
      </c>
      <c r="BI107" s="32"/>
      <c r="BJ107" s="32"/>
      <c r="BK107" s="31">
        <v>2.7</v>
      </c>
      <c r="BL107" s="32"/>
      <c r="BM107" s="32"/>
      <c r="BN107" s="31">
        <v>4.23</v>
      </c>
    </row>
    <row r="108" spans="1:66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637.1400000000001</v>
      </c>
      <c r="F108" s="35">
        <f aca="true" t="shared" si="16" ref="F108:BN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  <c r="AW108" s="35">
        <f t="shared" si="16"/>
        <v>0</v>
      </c>
      <c r="AX108" s="35">
        <f t="shared" si="16"/>
        <v>0</v>
      </c>
      <c r="AY108" s="35">
        <f t="shared" si="16"/>
        <v>35.739999999999995</v>
      </c>
      <c r="AZ108" s="35">
        <f t="shared" si="16"/>
        <v>0</v>
      </c>
      <c r="BA108" s="35">
        <f t="shared" si="16"/>
        <v>0</v>
      </c>
      <c r="BB108" s="35">
        <f t="shared" si="16"/>
        <v>31.470000000000002</v>
      </c>
      <c r="BC108" s="35">
        <f t="shared" si="16"/>
        <v>0</v>
      </c>
      <c r="BD108" s="35">
        <f t="shared" si="16"/>
        <v>0</v>
      </c>
      <c r="BE108" s="35">
        <f t="shared" si="16"/>
        <v>37.03</v>
      </c>
      <c r="BF108" s="35">
        <f t="shared" si="16"/>
        <v>0</v>
      </c>
      <c r="BG108" s="35">
        <f t="shared" si="16"/>
        <v>0</v>
      </c>
      <c r="BH108" s="35">
        <f t="shared" si="16"/>
        <v>30.96</v>
      </c>
      <c r="BI108" s="35">
        <f t="shared" si="16"/>
        <v>0</v>
      </c>
      <c r="BJ108" s="35">
        <f t="shared" si="16"/>
        <v>0</v>
      </c>
      <c r="BK108" s="35">
        <f t="shared" si="16"/>
        <v>16.52</v>
      </c>
      <c r="BL108" s="35">
        <f t="shared" si="16"/>
        <v>0</v>
      </c>
      <c r="BM108" s="35">
        <f t="shared" si="16"/>
        <v>0</v>
      </c>
      <c r="BN108" s="35">
        <f t="shared" si="16"/>
        <v>25.849999999999998</v>
      </c>
    </row>
    <row r="109" spans="1:66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10.47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  <c r="BC109" s="32"/>
      <c r="BD109" s="32"/>
      <c r="BE109" s="31">
        <v>0.6</v>
      </c>
      <c r="BF109" s="32"/>
      <c r="BG109" s="32"/>
      <c r="BH109" s="31">
        <v>0.5</v>
      </c>
      <c r="BI109" s="32"/>
      <c r="BJ109" s="32"/>
      <c r="BK109" s="31">
        <v>0.3</v>
      </c>
      <c r="BL109" s="32"/>
      <c r="BM109" s="32"/>
      <c r="BN109" s="31">
        <v>0.4</v>
      </c>
    </row>
    <row r="110" spans="1:66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115.64999999999998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  <c r="BC110" s="32"/>
      <c r="BD110" s="32"/>
      <c r="BE110" s="31">
        <v>6.72</v>
      </c>
      <c r="BF110" s="32"/>
      <c r="BG110" s="32"/>
      <c r="BH110" s="31">
        <v>5.62</v>
      </c>
      <c r="BI110" s="32"/>
      <c r="BJ110" s="32"/>
      <c r="BK110" s="31">
        <v>2.99</v>
      </c>
      <c r="BL110" s="32"/>
      <c r="BM110" s="32"/>
      <c r="BN110" s="31">
        <v>4.68</v>
      </c>
    </row>
    <row r="111" spans="1:66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18.369999999999997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  <c r="BC111" s="32"/>
      <c r="BD111" s="32"/>
      <c r="BE111" s="31">
        <v>1.07</v>
      </c>
      <c r="BF111" s="32"/>
      <c r="BG111" s="32"/>
      <c r="BH111" s="31">
        <v>0.89</v>
      </c>
      <c r="BI111" s="32"/>
      <c r="BJ111" s="32"/>
      <c r="BK111" s="31">
        <v>0.47</v>
      </c>
      <c r="BL111" s="32"/>
      <c r="BM111" s="32"/>
      <c r="BN111" s="31">
        <v>0.74</v>
      </c>
    </row>
    <row r="112" spans="1:66" ht="30">
      <c r="A112" s="64"/>
      <c r="B112" s="69" t="s">
        <v>110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53.220000000000006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  <c r="BC112" s="32"/>
      <c r="BD112" s="32"/>
      <c r="BE112" s="31">
        <v>3.1</v>
      </c>
      <c r="BF112" s="32"/>
      <c r="BG112" s="32"/>
      <c r="BH112" s="31">
        <v>2.6</v>
      </c>
      <c r="BI112" s="32"/>
      <c r="BJ112" s="32"/>
      <c r="BK112" s="31">
        <v>1.4</v>
      </c>
      <c r="BL112" s="32"/>
      <c r="BM112" s="32"/>
      <c r="BN112" s="31">
        <v>2.2</v>
      </c>
    </row>
    <row r="113" spans="1:66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22.64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  <c r="AH113" s="75"/>
      <c r="AI113" s="75"/>
      <c r="AJ113" s="60">
        <v>0.91</v>
      </c>
      <c r="AK113" s="75"/>
      <c r="AL113" s="75"/>
      <c r="AM113" s="60">
        <v>0.68</v>
      </c>
      <c r="AN113" s="75"/>
      <c r="AO113" s="75"/>
      <c r="AP113" s="60">
        <v>0.28</v>
      </c>
      <c r="AQ113" s="75"/>
      <c r="AR113" s="75"/>
      <c r="AS113" s="60">
        <v>0.55</v>
      </c>
      <c r="AT113" s="75"/>
      <c r="AU113" s="75"/>
      <c r="AV113" s="60">
        <v>0.44</v>
      </c>
      <c r="AW113" s="75"/>
      <c r="AX113" s="75"/>
      <c r="AY113" s="60">
        <v>1.27</v>
      </c>
      <c r="AZ113" s="75"/>
      <c r="BA113" s="75"/>
      <c r="BB113" s="60">
        <v>1.12</v>
      </c>
      <c r="BC113" s="75"/>
      <c r="BD113" s="75"/>
      <c r="BE113" s="60">
        <v>1.31</v>
      </c>
      <c r="BF113" s="75"/>
      <c r="BG113" s="75"/>
      <c r="BH113" s="60">
        <v>1.1</v>
      </c>
      <c r="BI113" s="75"/>
      <c r="BJ113" s="75"/>
      <c r="BK113" s="60">
        <v>0.58</v>
      </c>
      <c r="BL113" s="75"/>
      <c r="BM113" s="75"/>
      <c r="BN113" s="60">
        <v>0.92</v>
      </c>
    </row>
    <row r="114" spans="1:66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80.68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  <c r="AH114" s="75"/>
      <c r="AI114" s="75"/>
      <c r="AJ114" s="60">
        <v>3.2</v>
      </c>
      <c r="AK114" s="75"/>
      <c r="AL114" s="75"/>
      <c r="AM114" s="60">
        <v>2.4</v>
      </c>
      <c r="AN114" s="75"/>
      <c r="AO114" s="75"/>
      <c r="AP114" s="60">
        <v>1</v>
      </c>
      <c r="AQ114" s="75"/>
      <c r="AR114" s="75"/>
      <c r="AS114" s="60">
        <v>2</v>
      </c>
      <c r="AT114" s="75"/>
      <c r="AU114" s="75"/>
      <c r="AV114" s="60">
        <v>1.6</v>
      </c>
      <c r="AW114" s="75"/>
      <c r="AX114" s="75"/>
      <c r="AY114" s="60">
        <v>4.5</v>
      </c>
      <c r="AZ114" s="75"/>
      <c r="BA114" s="75"/>
      <c r="BB114" s="60">
        <v>4</v>
      </c>
      <c r="BC114" s="75"/>
      <c r="BD114" s="75"/>
      <c r="BE114" s="60">
        <v>4.7</v>
      </c>
      <c r="BF114" s="75"/>
      <c r="BG114" s="75"/>
      <c r="BH114" s="60">
        <v>3.9</v>
      </c>
      <c r="BI114" s="75"/>
      <c r="BJ114" s="75"/>
      <c r="BK114" s="60">
        <v>2.1</v>
      </c>
      <c r="BL114" s="75"/>
      <c r="BM114" s="75"/>
      <c r="BN114" s="60">
        <v>3.3</v>
      </c>
    </row>
    <row r="115" spans="1:66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16.18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  <c r="AH115" s="75"/>
      <c r="AI115" s="75"/>
      <c r="AJ115" s="60">
        <v>0.65</v>
      </c>
      <c r="AK115" s="75"/>
      <c r="AL115" s="75"/>
      <c r="AM115" s="60">
        <v>0.49</v>
      </c>
      <c r="AN115" s="75"/>
      <c r="AO115" s="75"/>
      <c r="AP115" s="60">
        <v>0.2</v>
      </c>
      <c r="AQ115" s="75"/>
      <c r="AR115" s="75"/>
      <c r="AS115" s="60">
        <v>0.4</v>
      </c>
      <c r="AT115" s="75"/>
      <c r="AU115" s="75"/>
      <c r="AV115" s="60">
        <v>0.31</v>
      </c>
      <c r="AW115" s="75"/>
      <c r="AX115" s="75"/>
      <c r="AY115" s="60">
        <v>0.91</v>
      </c>
      <c r="AZ115" s="75"/>
      <c r="BA115" s="75"/>
      <c r="BB115" s="60">
        <v>0.8</v>
      </c>
      <c r="BC115" s="75"/>
      <c r="BD115" s="75"/>
      <c r="BE115" s="60">
        <v>0.94</v>
      </c>
      <c r="BF115" s="75"/>
      <c r="BG115" s="75"/>
      <c r="BH115" s="60">
        <v>0.79</v>
      </c>
      <c r="BI115" s="75"/>
      <c r="BJ115" s="75"/>
      <c r="BK115" s="60">
        <v>0.42</v>
      </c>
      <c r="BL115" s="75"/>
      <c r="BM115" s="75"/>
      <c r="BN115" s="60">
        <v>0.65</v>
      </c>
    </row>
    <row r="116" spans="1:66" ht="30">
      <c r="A116" s="74"/>
      <c r="B116" s="69" t="s">
        <v>137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174.17000000000002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  <c r="BC116" s="32"/>
      <c r="BD116" s="32"/>
      <c r="BE116" s="31">
        <v>10.12</v>
      </c>
      <c r="BF116" s="32"/>
      <c r="BG116" s="32"/>
      <c r="BH116" s="31">
        <v>8.47</v>
      </c>
      <c r="BI116" s="32"/>
      <c r="BJ116" s="32"/>
      <c r="BK116" s="31">
        <v>4.5</v>
      </c>
      <c r="BL116" s="32"/>
      <c r="BM116" s="32"/>
      <c r="BN116" s="31">
        <v>7.05</v>
      </c>
    </row>
    <row r="117" spans="1:66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  <c r="BC117" s="32"/>
      <c r="BD117" s="32"/>
      <c r="BE117" s="31"/>
      <c r="BF117" s="32"/>
      <c r="BG117" s="32"/>
      <c r="BH117" s="31"/>
      <c r="BI117" s="32"/>
      <c r="BJ117" s="32"/>
      <c r="BK117" s="31"/>
      <c r="BL117" s="32"/>
      <c r="BM117" s="32"/>
      <c r="BN117" s="31"/>
    </row>
    <row r="118" spans="1:66" ht="15.75">
      <c r="A118" s="64"/>
      <c r="B118" s="69" t="s">
        <v>138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8.62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  <c r="BC118" s="32"/>
      <c r="BD118" s="32"/>
      <c r="BE118" s="31">
        <v>0.5</v>
      </c>
      <c r="BF118" s="32"/>
      <c r="BG118" s="32"/>
      <c r="BH118" s="31">
        <v>0.42</v>
      </c>
      <c r="BI118" s="32"/>
      <c r="BJ118" s="32"/>
      <c r="BK118" s="31">
        <v>0.22</v>
      </c>
      <c r="BL118" s="32"/>
      <c r="BM118" s="32"/>
      <c r="BN118" s="31">
        <v>0.35</v>
      </c>
    </row>
    <row r="119" spans="1:66" ht="30">
      <c r="A119" s="64"/>
      <c r="B119" s="69" t="s">
        <v>111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5.8100000000000005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  <c r="BC119" s="32"/>
      <c r="BD119" s="32"/>
      <c r="BE119" s="31">
        <v>0.34</v>
      </c>
      <c r="BF119" s="32"/>
      <c r="BG119" s="32"/>
      <c r="BH119" s="31">
        <v>0.28</v>
      </c>
      <c r="BI119" s="32"/>
      <c r="BJ119" s="32"/>
      <c r="BK119" s="31">
        <v>0.15</v>
      </c>
      <c r="BL119" s="32"/>
      <c r="BM119" s="32"/>
      <c r="BN119" s="31">
        <v>0.24</v>
      </c>
    </row>
    <row r="120" spans="1:66" ht="15.75">
      <c r="A120" s="64"/>
      <c r="B120" s="69" t="s">
        <v>112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80.53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  <c r="BC120" s="32"/>
      <c r="BD120" s="32"/>
      <c r="BE120" s="31">
        <v>4.68</v>
      </c>
      <c r="BF120" s="32"/>
      <c r="BG120" s="32"/>
      <c r="BH120" s="31">
        <v>3.92</v>
      </c>
      <c r="BI120" s="32"/>
      <c r="BJ120" s="32"/>
      <c r="BK120" s="31">
        <v>2.08</v>
      </c>
      <c r="BL120" s="32"/>
      <c r="BM120" s="32"/>
      <c r="BN120" s="31">
        <v>3.26</v>
      </c>
    </row>
    <row r="121" spans="1:66" ht="15.75">
      <c r="A121" s="64"/>
      <c r="B121" s="69" t="s">
        <v>113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4.2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  <c r="BC121" s="32"/>
      <c r="BD121" s="32"/>
      <c r="BE121" s="31">
        <v>0.24</v>
      </c>
      <c r="BF121" s="32"/>
      <c r="BG121" s="32"/>
      <c r="BH121" s="31">
        <v>0.2</v>
      </c>
      <c r="BI121" s="32"/>
      <c r="BJ121" s="32"/>
      <c r="BK121" s="31">
        <v>0.11</v>
      </c>
      <c r="BL121" s="32"/>
      <c r="BM121" s="32"/>
      <c r="BN121" s="31">
        <v>0.17</v>
      </c>
    </row>
    <row r="122" spans="1:66" ht="15.75">
      <c r="A122" s="9"/>
      <c r="B122" s="19" t="s">
        <v>114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46.6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2">
        <v>2.3</v>
      </c>
      <c r="BC122" s="17"/>
      <c r="BD122" s="17"/>
      <c r="BE122" s="17">
        <v>2.71</v>
      </c>
      <c r="BF122" s="17"/>
      <c r="BG122" s="17"/>
      <c r="BH122" s="17">
        <v>2.27</v>
      </c>
      <c r="BI122" s="17"/>
      <c r="BJ122" s="17"/>
      <c r="BK122" s="17">
        <v>1.2</v>
      </c>
      <c r="BL122" s="17"/>
      <c r="BM122" s="17"/>
      <c r="BN122" s="17">
        <v>1.89</v>
      </c>
    </row>
    <row r="123" spans="1:66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2.35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  <c r="BC123" s="32"/>
      <c r="BD123" s="32"/>
      <c r="BE123" s="31">
        <v>0.13</v>
      </c>
      <c r="BF123" s="32"/>
      <c r="BG123" s="32"/>
      <c r="BH123" s="31">
        <v>0.11</v>
      </c>
      <c r="BI123" s="32"/>
      <c r="BJ123" s="32"/>
      <c r="BK123" s="31">
        <v>0.09</v>
      </c>
      <c r="BL123" s="32"/>
      <c r="BM123" s="32"/>
      <c r="BN123" s="31">
        <v>0.09</v>
      </c>
    </row>
    <row r="124" spans="1:66" ht="15.75">
      <c r="A124" s="64">
        <v>16</v>
      </c>
      <c r="B124" s="52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520.39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  <c r="BC124" s="32"/>
      <c r="BD124" s="32"/>
      <c r="BE124" s="31">
        <v>30.2</v>
      </c>
      <c r="BF124" s="32"/>
      <c r="BG124" s="32"/>
      <c r="BH124" s="31">
        <v>25.3</v>
      </c>
      <c r="BI124" s="32"/>
      <c r="BJ124" s="32"/>
      <c r="BK124" s="31">
        <v>13.4</v>
      </c>
      <c r="BL124" s="32"/>
      <c r="BM124" s="32"/>
      <c r="BN124" s="31">
        <v>21.1</v>
      </c>
    </row>
    <row r="125" spans="1:66" ht="47.25">
      <c r="A125" s="64">
        <v>17</v>
      </c>
      <c r="B125" s="16" t="s">
        <v>139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1147.5800000000002</v>
      </c>
      <c r="F125" s="31">
        <v>61.01</v>
      </c>
      <c r="G125" s="114"/>
      <c r="H125" s="114"/>
      <c r="I125" s="31">
        <v>96.46</v>
      </c>
      <c r="J125" s="114"/>
      <c r="K125" s="114"/>
      <c r="L125" s="31">
        <v>52.16</v>
      </c>
      <c r="M125" s="114"/>
      <c r="N125" s="114"/>
      <c r="O125" s="31">
        <v>92.88</v>
      </c>
      <c r="P125" s="114"/>
      <c r="Q125" s="114"/>
      <c r="R125" s="31">
        <v>95.7</v>
      </c>
      <c r="S125" s="114"/>
      <c r="T125" s="114"/>
      <c r="U125" s="31">
        <v>52.16</v>
      </c>
      <c r="V125" s="114"/>
      <c r="W125" s="114"/>
      <c r="X125" s="31">
        <v>98.74</v>
      </c>
      <c r="Y125" s="114"/>
      <c r="Z125" s="114"/>
      <c r="AA125" s="31">
        <v>61.94</v>
      </c>
      <c r="AB125" s="114"/>
      <c r="AC125" s="114"/>
      <c r="AD125" s="31">
        <v>44.13</v>
      </c>
      <c r="AE125" s="114"/>
      <c r="AF125" s="114"/>
      <c r="AG125" s="31">
        <v>28.06</v>
      </c>
      <c r="AH125" s="114"/>
      <c r="AI125" s="114"/>
      <c r="AJ125" s="31">
        <v>45.98</v>
      </c>
      <c r="AK125" s="114"/>
      <c r="AL125" s="114"/>
      <c r="AM125" s="31">
        <v>34.47</v>
      </c>
      <c r="AN125" s="114"/>
      <c r="AO125" s="114"/>
      <c r="AP125" s="31">
        <v>14</v>
      </c>
      <c r="AQ125" s="114"/>
      <c r="AR125" s="114"/>
      <c r="AS125" s="31">
        <v>28.12</v>
      </c>
      <c r="AT125" s="114"/>
      <c r="AU125" s="114"/>
      <c r="AV125" s="31">
        <v>22.09</v>
      </c>
      <c r="AW125" s="114"/>
      <c r="AX125" s="114"/>
      <c r="AY125" s="31">
        <v>64.38</v>
      </c>
      <c r="AZ125" s="114"/>
      <c r="BA125" s="114"/>
      <c r="BB125" s="31">
        <v>56.72</v>
      </c>
      <c r="BC125" s="114"/>
      <c r="BD125" s="114"/>
      <c r="BE125" s="31">
        <v>66.66</v>
      </c>
      <c r="BF125" s="114"/>
      <c r="BG125" s="114"/>
      <c r="BH125" s="31">
        <v>55.8</v>
      </c>
      <c r="BI125" s="114"/>
      <c r="BJ125" s="114"/>
      <c r="BK125" s="31">
        <v>29.64</v>
      </c>
      <c r="BL125" s="114"/>
      <c r="BM125" s="114"/>
      <c r="BN125" s="31">
        <v>46.47</v>
      </c>
    </row>
    <row r="126" spans="1:66" ht="29.25">
      <c r="A126" s="65"/>
      <c r="B126" s="42" t="s">
        <v>68</v>
      </c>
      <c r="C126" s="43"/>
      <c r="D126" s="44"/>
      <c r="E126" s="44">
        <f>E34+E9+E8-E57</f>
        <v>-756.4800000000105</v>
      </c>
      <c r="F126" s="44">
        <f aca="true" t="shared" si="17" ref="F126:BN126">F34-F57</f>
        <v>-145.01999999999998</v>
      </c>
      <c r="G126" s="44">
        <f t="shared" si="17"/>
        <v>-0.07</v>
      </c>
      <c r="H126" s="44">
        <f t="shared" si="17"/>
        <v>-0.07</v>
      </c>
      <c r="I126" s="44">
        <f t="shared" si="17"/>
        <v>-222.3800000000001</v>
      </c>
      <c r="J126" s="44">
        <f t="shared" si="17"/>
        <v>-0.07</v>
      </c>
      <c r="K126" s="44">
        <f t="shared" si="17"/>
        <v>-0.07</v>
      </c>
      <c r="L126" s="44">
        <f t="shared" si="17"/>
        <v>-184.8699999999999</v>
      </c>
      <c r="M126" s="44">
        <f t="shared" si="17"/>
        <v>-0.07</v>
      </c>
      <c r="N126" s="44">
        <f t="shared" si="17"/>
        <v>-0.07</v>
      </c>
      <c r="O126" s="44">
        <f t="shared" si="17"/>
        <v>353.0799999999995</v>
      </c>
      <c r="P126" s="44">
        <f t="shared" si="17"/>
        <v>-0.07</v>
      </c>
      <c r="Q126" s="44">
        <f t="shared" si="17"/>
        <v>-0.07</v>
      </c>
      <c r="R126" s="44">
        <f t="shared" si="17"/>
        <v>-199.8499999999999</v>
      </c>
      <c r="S126" s="44">
        <f t="shared" si="17"/>
        <v>-0.07</v>
      </c>
      <c r="T126" s="44">
        <f t="shared" si="17"/>
        <v>-0.07</v>
      </c>
      <c r="U126" s="44">
        <f t="shared" si="17"/>
        <v>34.749999999999545</v>
      </c>
      <c r="V126" s="44">
        <f t="shared" si="17"/>
        <v>-0.07</v>
      </c>
      <c r="W126" s="44">
        <f t="shared" si="17"/>
        <v>-0.07</v>
      </c>
      <c r="X126" s="44">
        <f t="shared" si="17"/>
        <v>-31.110000000000127</v>
      </c>
      <c r="Y126" s="44">
        <f t="shared" si="17"/>
        <v>-0.07</v>
      </c>
      <c r="Z126" s="44">
        <f t="shared" si="17"/>
        <v>-0.07</v>
      </c>
      <c r="AA126" s="44">
        <f t="shared" si="17"/>
        <v>161.01999999999953</v>
      </c>
      <c r="AB126" s="44">
        <f t="shared" si="17"/>
        <v>-0.07</v>
      </c>
      <c r="AC126" s="44">
        <f t="shared" si="17"/>
        <v>-0.07</v>
      </c>
      <c r="AD126" s="44">
        <f t="shared" si="17"/>
        <v>-485.1899999999998</v>
      </c>
      <c r="AE126" s="44">
        <f t="shared" si="17"/>
        <v>-0.07</v>
      </c>
      <c r="AF126" s="44">
        <f t="shared" si="17"/>
        <v>-0.07</v>
      </c>
      <c r="AG126" s="44">
        <f t="shared" si="17"/>
        <v>-26.439999999999827</v>
      </c>
      <c r="AH126" s="44">
        <f t="shared" si="17"/>
        <v>-0.07</v>
      </c>
      <c r="AI126" s="44">
        <f t="shared" si="17"/>
        <v>-0.07</v>
      </c>
      <c r="AJ126" s="44">
        <f t="shared" si="17"/>
        <v>96.6700000000003</v>
      </c>
      <c r="AK126" s="44">
        <f t="shared" si="17"/>
        <v>-0.07</v>
      </c>
      <c r="AL126" s="44">
        <f t="shared" si="17"/>
        <v>-0.07</v>
      </c>
      <c r="AM126" s="44">
        <f t="shared" si="17"/>
        <v>303.49000000000024</v>
      </c>
      <c r="AN126" s="44">
        <f t="shared" si="17"/>
        <v>-0.07</v>
      </c>
      <c r="AO126" s="44">
        <f t="shared" si="17"/>
        <v>-0.07</v>
      </c>
      <c r="AP126" s="44">
        <f t="shared" si="17"/>
        <v>665.04</v>
      </c>
      <c r="AQ126" s="44">
        <f t="shared" si="17"/>
        <v>-0.07</v>
      </c>
      <c r="AR126" s="44">
        <f t="shared" si="17"/>
        <v>-0.07</v>
      </c>
      <c r="AS126" s="44">
        <f t="shared" si="17"/>
        <v>405.66999999999985</v>
      </c>
      <c r="AT126" s="44">
        <f t="shared" si="17"/>
        <v>-0.07</v>
      </c>
      <c r="AU126" s="44">
        <f t="shared" si="17"/>
        <v>-0.07</v>
      </c>
      <c r="AV126" s="44">
        <f t="shared" si="17"/>
        <v>287.49</v>
      </c>
      <c r="AW126" s="44">
        <f t="shared" si="17"/>
        <v>-0.07</v>
      </c>
      <c r="AX126" s="44">
        <f t="shared" si="17"/>
        <v>-0.07</v>
      </c>
      <c r="AY126" s="44">
        <f t="shared" si="17"/>
        <v>30.889999999999873</v>
      </c>
      <c r="AZ126" s="44">
        <f t="shared" si="17"/>
        <v>-0.07</v>
      </c>
      <c r="BA126" s="44">
        <f t="shared" si="17"/>
        <v>-0.07</v>
      </c>
      <c r="BB126" s="44">
        <f t="shared" si="17"/>
        <v>-469.47999999999956</v>
      </c>
      <c r="BC126" s="44">
        <f t="shared" si="17"/>
        <v>-0.07</v>
      </c>
      <c r="BD126" s="44">
        <f t="shared" si="17"/>
        <v>-0.07</v>
      </c>
      <c r="BE126" s="44">
        <f t="shared" si="17"/>
        <v>25.00999999999931</v>
      </c>
      <c r="BF126" s="44">
        <f t="shared" si="17"/>
        <v>-0.07</v>
      </c>
      <c r="BG126" s="44">
        <f t="shared" si="17"/>
        <v>-0.07</v>
      </c>
      <c r="BH126" s="44">
        <f t="shared" si="17"/>
        <v>-63.08000000000038</v>
      </c>
      <c r="BI126" s="44">
        <f t="shared" si="17"/>
        <v>-0.07</v>
      </c>
      <c r="BJ126" s="44">
        <f t="shared" si="17"/>
        <v>-0.07</v>
      </c>
      <c r="BK126" s="44">
        <f t="shared" si="17"/>
        <v>-375.8599999999999</v>
      </c>
      <c r="BL126" s="44">
        <f t="shared" si="17"/>
        <v>-0.07</v>
      </c>
      <c r="BM126" s="44">
        <f t="shared" si="17"/>
        <v>-0.07</v>
      </c>
      <c r="BN126" s="44">
        <f t="shared" si="17"/>
        <v>-185.03999999999996</v>
      </c>
    </row>
    <row r="127" spans="1:66" ht="15">
      <c r="A127" s="66"/>
      <c r="B127" s="48" t="s">
        <v>67</v>
      </c>
      <c r="C127" s="49"/>
      <c r="D127" s="50"/>
      <c r="E127" s="51">
        <f>E10-E57</f>
        <v>-2681.9300000000076</v>
      </c>
      <c r="F127" s="51">
        <f aca="true" t="shared" si="18" ref="F127:BN127">F10-F57</f>
        <v>-145.1800000000003</v>
      </c>
      <c r="G127" s="51">
        <f t="shared" si="18"/>
        <v>-0.07</v>
      </c>
      <c r="H127" s="51">
        <f t="shared" si="18"/>
        <v>-0.07</v>
      </c>
      <c r="I127" s="51">
        <f t="shared" si="18"/>
        <v>-381.9200000000001</v>
      </c>
      <c r="J127" s="51">
        <f t="shared" si="18"/>
        <v>-0.07</v>
      </c>
      <c r="K127" s="51">
        <f t="shared" si="18"/>
        <v>-0.07</v>
      </c>
      <c r="L127" s="51">
        <f t="shared" si="18"/>
        <v>-207.71000000000004</v>
      </c>
      <c r="M127" s="51">
        <f t="shared" si="18"/>
        <v>-0.07</v>
      </c>
      <c r="N127" s="51">
        <f t="shared" si="18"/>
        <v>-0.07</v>
      </c>
      <c r="O127" s="51">
        <f t="shared" si="18"/>
        <v>294.25999999999976</v>
      </c>
      <c r="P127" s="51">
        <f t="shared" si="18"/>
        <v>-0.07</v>
      </c>
      <c r="Q127" s="51">
        <f t="shared" si="18"/>
        <v>-0.07</v>
      </c>
      <c r="R127" s="51">
        <f t="shared" si="18"/>
        <v>-281.92999999999984</v>
      </c>
      <c r="S127" s="51">
        <f t="shared" si="18"/>
        <v>-0.07</v>
      </c>
      <c r="T127" s="51">
        <f t="shared" si="18"/>
        <v>-0.07</v>
      </c>
      <c r="U127" s="51">
        <f t="shared" si="18"/>
        <v>-8.840000000000146</v>
      </c>
      <c r="V127" s="51">
        <f t="shared" si="18"/>
        <v>-0.07</v>
      </c>
      <c r="W127" s="51">
        <f t="shared" si="18"/>
        <v>-0.07</v>
      </c>
      <c r="X127" s="51">
        <f t="shared" si="18"/>
        <v>-48.94999999999982</v>
      </c>
      <c r="Y127" s="51">
        <f t="shared" si="18"/>
        <v>-0.07</v>
      </c>
      <c r="Z127" s="51">
        <f t="shared" si="18"/>
        <v>-0.07</v>
      </c>
      <c r="AA127" s="51">
        <f t="shared" si="18"/>
        <v>149.31999999999925</v>
      </c>
      <c r="AB127" s="51">
        <f t="shared" si="18"/>
        <v>-0.07</v>
      </c>
      <c r="AC127" s="51">
        <f t="shared" si="18"/>
        <v>-0.07</v>
      </c>
      <c r="AD127" s="51">
        <f t="shared" si="18"/>
        <v>-501.9899999999998</v>
      </c>
      <c r="AE127" s="51">
        <f t="shared" si="18"/>
        <v>-0.07</v>
      </c>
      <c r="AF127" s="51">
        <f t="shared" si="18"/>
        <v>-0.07</v>
      </c>
      <c r="AG127" s="51">
        <f t="shared" si="18"/>
        <v>-21.56999999999971</v>
      </c>
      <c r="AH127" s="51">
        <f t="shared" si="18"/>
        <v>-0.07</v>
      </c>
      <c r="AI127" s="51">
        <f t="shared" si="18"/>
        <v>-0.07</v>
      </c>
      <c r="AJ127" s="51">
        <f t="shared" si="18"/>
        <v>44.88000000000034</v>
      </c>
      <c r="AK127" s="51">
        <f t="shared" si="18"/>
        <v>-0.07</v>
      </c>
      <c r="AL127" s="51">
        <f t="shared" si="18"/>
        <v>-0.07</v>
      </c>
      <c r="AM127" s="51">
        <f t="shared" si="18"/>
        <v>277.02000000000044</v>
      </c>
      <c r="AN127" s="51">
        <f t="shared" si="18"/>
        <v>-0.07</v>
      </c>
      <c r="AO127" s="51">
        <f t="shared" si="18"/>
        <v>-0.07</v>
      </c>
      <c r="AP127" s="51">
        <f t="shared" si="18"/>
        <v>640.5300000000002</v>
      </c>
      <c r="AQ127" s="51">
        <f t="shared" si="18"/>
        <v>-0.07</v>
      </c>
      <c r="AR127" s="51">
        <f t="shared" si="18"/>
        <v>-0.07</v>
      </c>
      <c r="AS127" s="51">
        <f t="shared" si="18"/>
        <v>389.4599999999998</v>
      </c>
      <c r="AT127" s="51">
        <f t="shared" si="18"/>
        <v>-0.07</v>
      </c>
      <c r="AU127" s="51">
        <f t="shared" si="18"/>
        <v>-0.07</v>
      </c>
      <c r="AV127" s="51">
        <f t="shared" si="18"/>
        <v>247.45000000000005</v>
      </c>
      <c r="AW127" s="51">
        <f t="shared" si="18"/>
        <v>-0.07</v>
      </c>
      <c r="AX127" s="51">
        <f t="shared" si="18"/>
        <v>-0.07</v>
      </c>
      <c r="AY127" s="51">
        <f t="shared" si="18"/>
        <v>40.13999999999987</v>
      </c>
      <c r="AZ127" s="51">
        <f t="shared" si="18"/>
        <v>-0.07</v>
      </c>
      <c r="BA127" s="51">
        <f t="shared" si="18"/>
        <v>-0.07</v>
      </c>
      <c r="BB127" s="51">
        <f t="shared" si="18"/>
        <v>-492.0499999999993</v>
      </c>
      <c r="BC127" s="51">
        <f t="shared" si="18"/>
        <v>-0.07</v>
      </c>
      <c r="BD127" s="51">
        <f t="shared" si="18"/>
        <v>-0.07</v>
      </c>
      <c r="BE127" s="51">
        <f t="shared" si="18"/>
        <v>41.6599999999994</v>
      </c>
      <c r="BF127" s="51">
        <f t="shared" si="18"/>
        <v>-0.07</v>
      </c>
      <c r="BG127" s="51">
        <f t="shared" si="18"/>
        <v>-0.07</v>
      </c>
      <c r="BH127" s="51">
        <f t="shared" si="18"/>
        <v>-85.61999999999989</v>
      </c>
      <c r="BI127" s="51">
        <f t="shared" si="18"/>
        <v>-0.07</v>
      </c>
      <c r="BJ127" s="51">
        <f t="shared" si="18"/>
        <v>-0.07</v>
      </c>
      <c r="BK127" s="51">
        <f t="shared" si="18"/>
        <v>-418.9599999999998</v>
      </c>
      <c r="BL127" s="51">
        <f t="shared" si="18"/>
        <v>-0.07</v>
      </c>
      <c r="BM127" s="51">
        <f t="shared" si="18"/>
        <v>-0.07</v>
      </c>
      <c r="BN127" s="51">
        <f t="shared" si="18"/>
        <v>-192.23999999999978</v>
      </c>
    </row>
    <row r="128" spans="1:66" ht="47.25" hidden="1">
      <c r="A128" s="88"/>
      <c r="B128" s="26" t="s">
        <v>115</v>
      </c>
      <c r="C128" s="56"/>
      <c r="D128" s="56"/>
      <c r="E128" s="117">
        <f aca="true" t="shared" si="19" ref="E128:BN128">E7+E35+E40+E36-E10-E16-E12</f>
        <v>6458.7999999999965</v>
      </c>
      <c r="F128" s="57">
        <f t="shared" si="19"/>
        <v>465.7700000000003</v>
      </c>
      <c r="G128" s="57">
        <f t="shared" si="19"/>
        <v>0</v>
      </c>
      <c r="H128" s="57">
        <f t="shared" si="19"/>
        <v>0</v>
      </c>
      <c r="I128" s="57">
        <f t="shared" si="19"/>
        <v>683.7500000000005</v>
      </c>
      <c r="J128" s="57">
        <f t="shared" si="19"/>
        <v>0</v>
      </c>
      <c r="K128" s="57">
        <f t="shared" si="19"/>
        <v>0</v>
      </c>
      <c r="L128" s="57">
        <f t="shared" si="19"/>
        <v>276.67</v>
      </c>
      <c r="M128" s="57">
        <f t="shared" si="19"/>
        <v>0</v>
      </c>
      <c r="N128" s="57">
        <f t="shared" si="19"/>
        <v>0</v>
      </c>
      <c r="O128" s="57">
        <f t="shared" si="19"/>
        <v>461.7900000000004</v>
      </c>
      <c r="P128" s="57">
        <f t="shared" si="19"/>
        <v>0</v>
      </c>
      <c r="Q128" s="57">
        <f t="shared" si="19"/>
        <v>0</v>
      </c>
      <c r="R128" s="57">
        <f t="shared" si="19"/>
        <v>375.56999999999954</v>
      </c>
      <c r="S128" s="57">
        <f t="shared" si="19"/>
        <v>0</v>
      </c>
      <c r="T128" s="57">
        <f t="shared" si="19"/>
        <v>0</v>
      </c>
      <c r="U128" s="57">
        <f t="shared" si="19"/>
        <v>265.1699999999996</v>
      </c>
      <c r="V128" s="57">
        <f t="shared" si="19"/>
        <v>0</v>
      </c>
      <c r="W128" s="57">
        <f t="shared" si="19"/>
        <v>0</v>
      </c>
      <c r="X128" s="57">
        <f t="shared" si="19"/>
        <v>409.72999999999934</v>
      </c>
      <c r="Y128" s="57">
        <f t="shared" si="19"/>
        <v>0</v>
      </c>
      <c r="Z128" s="57">
        <f t="shared" si="19"/>
        <v>0</v>
      </c>
      <c r="AA128" s="57">
        <f t="shared" si="19"/>
        <v>233.99000000000063</v>
      </c>
      <c r="AB128" s="57">
        <f t="shared" si="19"/>
        <v>0</v>
      </c>
      <c r="AC128" s="57">
        <f t="shared" si="19"/>
        <v>0</v>
      </c>
      <c r="AD128" s="57">
        <f t="shared" si="19"/>
        <v>268.8200000000002</v>
      </c>
      <c r="AE128" s="57">
        <f t="shared" si="19"/>
        <v>0</v>
      </c>
      <c r="AF128" s="57">
        <f t="shared" si="19"/>
        <v>0</v>
      </c>
      <c r="AG128" s="57">
        <f t="shared" si="19"/>
        <v>231.24</v>
      </c>
      <c r="AH128" s="57">
        <f t="shared" si="19"/>
        <v>0</v>
      </c>
      <c r="AI128" s="57">
        <f t="shared" si="19"/>
        <v>0</v>
      </c>
      <c r="AJ128" s="57">
        <f t="shared" si="19"/>
        <v>371.09000000000026</v>
      </c>
      <c r="AK128" s="57">
        <f t="shared" si="19"/>
        <v>0</v>
      </c>
      <c r="AL128" s="57">
        <f t="shared" si="19"/>
        <v>0</v>
      </c>
      <c r="AM128" s="57">
        <f t="shared" si="19"/>
        <v>362.3899999999999</v>
      </c>
      <c r="AN128" s="57">
        <f t="shared" si="19"/>
        <v>0</v>
      </c>
      <c r="AO128" s="57">
        <f t="shared" si="19"/>
        <v>0</v>
      </c>
      <c r="AP128" s="57">
        <f t="shared" si="19"/>
        <v>-389.96000000000015</v>
      </c>
      <c r="AQ128" s="57">
        <f t="shared" si="19"/>
        <v>0</v>
      </c>
      <c r="AR128" s="57">
        <f t="shared" si="19"/>
        <v>0</v>
      </c>
      <c r="AS128" s="57">
        <f t="shared" si="19"/>
        <v>312.25</v>
      </c>
      <c r="AT128" s="57">
        <f t="shared" si="19"/>
        <v>0</v>
      </c>
      <c r="AU128" s="57">
        <f t="shared" si="19"/>
        <v>0</v>
      </c>
      <c r="AV128" s="57">
        <f t="shared" si="19"/>
        <v>163.45999999999992</v>
      </c>
      <c r="AW128" s="57">
        <f t="shared" si="19"/>
        <v>0</v>
      </c>
      <c r="AX128" s="57">
        <f t="shared" si="19"/>
        <v>0</v>
      </c>
      <c r="AY128" s="57">
        <f t="shared" si="19"/>
        <v>390.5300000000003</v>
      </c>
      <c r="AZ128" s="57">
        <f t="shared" si="19"/>
        <v>0</v>
      </c>
      <c r="BA128" s="57">
        <f t="shared" si="19"/>
        <v>0</v>
      </c>
      <c r="BB128" s="57">
        <f t="shared" si="19"/>
        <v>321.5599999999995</v>
      </c>
      <c r="BC128" s="57">
        <f t="shared" si="19"/>
        <v>0</v>
      </c>
      <c r="BD128" s="57">
        <f t="shared" si="19"/>
        <v>0</v>
      </c>
      <c r="BE128" s="57">
        <f t="shared" si="19"/>
        <v>388.4099999999999</v>
      </c>
      <c r="BF128" s="57">
        <f t="shared" si="19"/>
        <v>0</v>
      </c>
      <c r="BG128" s="57">
        <f t="shared" si="19"/>
        <v>0</v>
      </c>
      <c r="BH128" s="57">
        <f t="shared" si="19"/>
        <v>405.62999999999965</v>
      </c>
      <c r="BI128" s="57">
        <f t="shared" si="19"/>
        <v>0</v>
      </c>
      <c r="BJ128" s="57">
        <f t="shared" si="19"/>
        <v>0</v>
      </c>
      <c r="BK128" s="57">
        <f t="shared" si="19"/>
        <v>207.35999999999993</v>
      </c>
      <c r="BL128" s="57">
        <f t="shared" si="19"/>
        <v>0</v>
      </c>
      <c r="BM128" s="57">
        <f t="shared" si="19"/>
        <v>0</v>
      </c>
      <c r="BN128" s="117">
        <f t="shared" si="19"/>
        <v>255.52999999999975</v>
      </c>
    </row>
    <row r="129" spans="1:66" ht="31.5">
      <c r="A129" s="89"/>
      <c r="B129" s="26" t="s">
        <v>140</v>
      </c>
      <c r="C129"/>
      <c r="D129"/>
      <c r="E129" s="40">
        <f>E5+E35-E11</f>
        <v>8476.82</v>
      </c>
      <c r="F129" s="40">
        <f aca="true" t="shared" si="20" ref="F129:BN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  <c r="AW129" s="40">
        <f t="shared" si="20"/>
        <v>0</v>
      </c>
      <c r="AX129" s="40">
        <f t="shared" si="20"/>
        <v>0</v>
      </c>
      <c r="AY129" s="40">
        <f t="shared" si="20"/>
        <v>461.09000000000015</v>
      </c>
      <c r="AZ129" s="40">
        <f t="shared" si="20"/>
        <v>0</v>
      </c>
      <c r="BA129" s="40">
        <f t="shared" si="20"/>
        <v>0</v>
      </c>
      <c r="BB129" s="40">
        <f t="shared" si="20"/>
        <v>380.72999999999956</v>
      </c>
      <c r="BC129" s="40">
        <f t="shared" si="20"/>
        <v>0</v>
      </c>
      <c r="BD129" s="40">
        <f t="shared" si="20"/>
        <v>0</v>
      </c>
      <c r="BE129" s="40">
        <f t="shared" si="20"/>
        <v>459.0699999999997</v>
      </c>
      <c r="BF129" s="40">
        <f t="shared" si="20"/>
        <v>0</v>
      </c>
      <c r="BG129" s="40">
        <f t="shared" si="20"/>
        <v>0</v>
      </c>
      <c r="BH129" s="40">
        <f t="shared" si="20"/>
        <v>499.89999999999964</v>
      </c>
      <c r="BI129" s="40">
        <f t="shared" si="20"/>
        <v>0</v>
      </c>
      <c r="BJ129" s="40">
        <f t="shared" si="20"/>
        <v>0</v>
      </c>
      <c r="BK129" s="40">
        <f t="shared" si="20"/>
        <v>255.54999999999995</v>
      </c>
      <c r="BL129" s="40">
        <f t="shared" si="20"/>
        <v>0</v>
      </c>
      <c r="BM129" s="40">
        <f t="shared" si="20"/>
        <v>0</v>
      </c>
      <c r="BN129" s="40">
        <f t="shared" si="20"/>
        <v>327.80999999999995</v>
      </c>
    </row>
  </sheetData>
  <sheetProtection/>
  <mergeCells count="21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BF3:BH3"/>
    <mergeCell ref="BI3:BK3"/>
    <mergeCell ref="BL3:BN3"/>
    <mergeCell ref="AT3:AV3"/>
    <mergeCell ref="AW3:AY3"/>
    <mergeCell ref="AZ3:BB3"/>
    <mergeCell ref="BC3:BE3"/>
  </mergeCells>
  <printOptions/>
  <pageMargins left="0.75" right="0.75" top="0.5" bottom="0.28" header="0.5" footer="0.5"/>
  <pageSetup horizontalDpi="600" verticalDpi="600" orientation="portrait" paperSize="9" scale="80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2017-04-05T12:23:33Z</cp:lastPrinted>
  <dcterms:created xsi:type="dcterms:W3CDTF">1996-10-08T23:32:33Z</dcterms:created>
  <dcterms:modified xsi:type="dcterms:W3CDTF">2017-04-05T12:24:11Z</dcterms:modified>
  <cp:category/>
  <cp:version/>
  <cp:contentType/>
  <cp:contentStatus/>
</cp:coreProperties>
</file>