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солнечный д.14" sheetId="1" r:id="rId1"/>
  </sheets>
  <definedNames/>
  <calcPr fullCalcOnLoad="1"/>
</workbook>
</file>

<file path=xl/sharedStrings.xml><?xml version="1.0" encoding="utf-8"?>
<sst xmlns="http://schemas.openxmlformats.org/spreadsheetml/2006/main" count="197" uniqueCount="135">
  <si>
    <t>Прочие доходы</t>
  </si>
  <si>
    <t>Техническое обслуживание  нежилых помещений (без мусора)</t>
  </si>
  <si>
    <t>Доходы по доставке ЕПД</t>
  </si>
  <si>
    <t>Кол-во</t>
  </si>
  <si>
    <t>Цена</t>
  </si>
  <si>
    <t>Сумма,т. Руб.</t>
  </si>
  <si>
    <t>Платные услуги</t>
  </si>
  <si>
    <t>Вознаграждение 5.5% по приему платежей за обслуживание домофона</t>
  </si>
  <si>
    <t>Ремонт межпанельных швов</t>
  </si>
  <si>
    <t>Ремонт инженерных систем</t>
  </si>
  <si>
    <t>№п/п</t>
  </si>
  <si>
    <t>Наименование статей</t>
  </si>
  <si>
    <t>ДОХОДЫ  всего по оплате</t>
  </si>
  <si>
    <t>Плата за содержание и ремонт жилищного фонда</t>
  </si>
  <si>
    <t>Доходы от размещения рекламы в лифтах</t>
  </si>
  <si>
    <t>За размещение оборудования « Осколнэт»</t>
  </si>
  <si>
    <t xml:space="preserve">% оплаты </t>
  </si>
  <si>
    <t>ДОХОДЫ  всего по начислению</t>
  </si>
  <si>
    <t>1.</t>
  </si>
  <si>
    <t>1.1.</t>
  </si>
  <si>
    <t>1.2.</t>
  </si>
  <si>
    <t>ФОТ рабочих</t>
  </si>
  <si>
    <t>Страховые взносы</t>
  </si>
  <si>
    <t>Материалы на содержание жилищного фонда и благоустройство придомовой территории</t>
  </si>
  <si>
    <t>Текущий ремонт  ( по начислению)</t>
  </si>
  <si>
    <t>Ремонт подъездов</t>
  </si>
  <si>
    <t>Услуги сторонних организаций(Услуги СЭС,услуги транспорта, талоны на мусор, ) на производственные нужды</t>
  </si>
  <si>
    <t>Талоны на мусор самовывоз</t>
  </si>
  <si>
    <t>Транспортные расходы (сторонний)</t>
  </si>
  <si>
    <t>Услуги МУП РАЦ</t>
  </si>
  <si>
    <t>Обслуживание лифтов</t>
  </si>
  <si>
    <t>Прочие прямые расходы</t>
  </si>
  <si>
    <t>Размещение информационных материалов в СМИ</t>
  </si>
  <si>
    <t>Страхование ответственности  3-х лиц</t>
  </si>
  <si>
    <t>Охрана труда</t>
  </si>
  <si>
    <t>Налог за негативное воздействие на окружающиую среду</t>
  </si>
  <si>
    <t>Налог  УСН</t>
  </si>
  <si>
    <t>Солнечный  д.14</t>
  </si>
  <si>
    <t>За размещение оборудования «Ростелеком»</t>
  </si>
  <si>
    <t>За размещение оборудования   "НЭТ БАЙ НЭТ"</t>
  </si>
  <si>
    <t>За размещение оборудования « ГорПТУс»</t>
  </si>
  <si>
    <t>Размещение антены на крыше</t>
  </si>
  <si>
    <t>Размещение рекламной конструкции (Отчет-экспрес, Интурсервис)</t>
  </si>
  <si>
    <t>За размещение оборудования « Осколтелеком»</t>
  </si>
  <si>
    <t xml:space="preserve">Отключения э/энергии </t>
  </si>
  <si>
    <t>Ремонт кровли</t>
  </si>
  <si>
    <t>Обслуживание домофонов</t>
  </si>
  <si>
    <t xml:space="preserve">Аренда помещения </t>
  </si>
  <si>
    <t>30.6 т.р.\м.</t>
  </si>
  <si>
    <t>Информационно техническое сопровождение (1С, консультант, интернет)</t>
  </si>
  <si>
    <t>Услуги банка</t>
  </si>
  <si>
    <t>Услуги почты</t>
  </si>
  <si>
    <t>Услуги телефонной связи</t>
  </si>
  <si>
    <t>Общеэксплуатационные расходы</t>
  </si>
  <si>
    <t>Фот Р С и С</t>
  </si>
  <si>
    <t>Плата населения за домофон</t>
  </si>
  <si>
    <t>РАСХОДЫ, всего по начислению</t>
  </si>
  <si>
    <t>87 чел</t>
  </si>
  <si>
    <t>12.5 чел</t>
  </si>
  <si>
    <t>Оплата гос. пошлины</t>
  </si>
  <si>
    <t>Ремонт кровли балконных  козырьков</t>
  </si>
  <si>
    <t>Вывоз и захоронение твердых бытовых отходов</t>
  </si>
  <si>
    <t>Промывка и опрессовка</t>
  </si>
  <si>
    <t>За размещение оборудования « Домофон»</t>
  </si>
  <si>
    <t>Размещение рекламной конструкции " Арбиталь"</t>
  </si>
  <si>
    <t>Вознаграждение 4% по приему платежей за лифт, вывоз мусора</t>
  </si>
  <si>
    <t>ЗАО "Теле2", ЗАО "ВымпелКом"</t>
  </si>
  <si>
    <t>Результат от оплаты (доходы - расходы)</t>
  </si>
  <si>
    <r>
      <t xml:space="preserve">Финансовый результат             </t>
    </r>
    <r>
      <rPr>
        <b/>
        <sz val="8"/>
        <rFont val="Arial"/>
        <family val="2"/>
      </rPr>
      <t>(дох. по нач. - расх. по нач.)</t>
    </r>
  </si>
  <si>
    <t>Компенсация транспорта, молоко</t>
  </si>
  <si>
    <t>Размещение рекламной конструкции " ОсколРекЛайм"</t>
  </si>
  <si>
    <t>За размещение рекл. щитов  "АРТ Информ"</t>
  </si>
  <si>
    <t>Оплата бол. Листов за счет раб-ля</t>
  </si>
  <si>
    <t>Ремонт кровли маш. отделения</t>
  </si>
  <si>
    <t>Проверка вент. каналов</t>
  </si>
  <si>
    <t>Видеообследование в системе вытяж. Вент.</t>
  </si>
  <si>
    <t>Валка аварийных деревьев</t>
  </si>
  <si>
    <t>Прямые расходы</t>
  </si>
  <si>
    <t>Расходы на содержание офиса</t>
  </si>
  <si>
    <t>Прочие общеэксплуатационные расходы</t>
  </si>
  <si>
    <t>Восточный д.1</t>
  </si>
  <si>
    <t>Восточный д.1а</t>
  </si>
  <si>
    <t>Восточный  д.1Б</t>
  </si>
  <si>
    <t>Восточный  д.2</t>
  </si>
  <si>
    <t>Восточный  д.2 а</t>
  </si>
  <si>
    <t>Восточный  д.3</t>
  </si>
  <si>
    <t>Восточный  д.3 а</t>
  </si>
  <si>
    <t>Восточный  д.6</t>
  </si>
  <si>
    <t>Солнечный  д.1</t>
  </si>
  <si>
    <t>Солнечный  д.1а</t>
  </si>
  <si>
    <t>Солнечный  д.10</t>
  </si>
  <si>
    <t>Солнечный  д.11</t>
  </si>
  <si>
    <t>Солнечный  д.12</t>
  </si>
  <si>
    <t>Солнечный  д.13</t>
  </si>
  <si>
    <t>Пени</t>
  </si>
  <si>
    <t>17.78/20.27</t>
  </si>
  <si>
    <t>За размещение оборудования  «Осколнэт»</t>
  </si>
  <si>
    <t>За размещение оборудования «Осколтелеком»</t>
  </si>
  <si>
    <t>За размещение оборудования «Домофон»</t>
  </si>
  <si>
    <t>Установка общедомового прибора тепловой энергии</t>
  </si>
  <si>
    <t>Остекление (установка пластиковых окон)</t>
  </si>
  <si>
    <t>Специальная оценка условий труда</t>
  </si>
  <si>
    <t>Монтаж системы видеонаблюдения</t>
  </si>
  <si>
    <t>Коммунальные услуги</t>
  </si>
  <si>
    <t>Материалы ( канцтовары), заправка, ремонт картриджей</t>
  </si>
  <si>
    <t>Отчет по окружающей среде, негат. Возд.</t>
  </si>
  <si>
    <t>Прочее</t>
  </si>
  <si>
    <t>Проведение собрания для жильцов</t>
  </si>
  <si>
    <t>Расходы по доставке ЕПД</t>
  </si>
  <si>
    <t>Долг  по оплате за содержание и ремонт жилищного фонда и обслуживание домофонов    на 01.01.2015г.</t>
  </si>
  <si>
    <t>Калькуляция  фактических  затрат за   2016г.                                                              по начислению</t>
  </si>
  <si>
    <t xml:space="preserve"> 2016г. По начислению</t>
  </si>
  <si>
    <t>Долг жильцов по оплате за техническое обслуживание на 01.01.2016г.</t>
  </si>
  <si>
    <t>Долг по оплате за содержание и ремонт нежилого фонда на 01.01.2016г.</t>
  </si>
  <si>
    <t>Долг жильцов  за техническое обслуживание и обслуживание нежилого фонда  01.01.2016г.</t>
  </si>
  <si>
    <t>ПК ХВС, ГВС</t>
  </si>
  <si>
    <t>Утепление м/п стыков</t>
  </si>
  <si>
    <t>Герметизация и покраска оконных рам и откосов</t>
  </si>
  <si>
    <t>Ремонт входа в подъезд</t>
  </si>
  <si>
    <t>Ремонт лифтовых швов</t>
  </si>
  <si>
    <t>Замена ливневой канализации</t>
  </si>
  <si>
    <t>Установка зонтов вентиляц. шахт</t>
  </si>
  <si>
    <t>Ремонт парапетов</t>
  </si>
  <si>
    <t>Обшивка козырьков</t>
  </si>
  <si>
    <t>Ремонт квартиры</t>
  </si>
  <si>
    <t>Ремонт фасада</t>
  </si>
  <si>
    <t>Электромонтажные работы</t>
  </si>
  <si>
    <t>Установка пандусов</t>
  </si>
  <si>
    <t>Установка дверей</t>
  </si>
  <si>
    <t>Дератизация</t>
  </si>
  <si>
    <t>Приемка люминисцентных ламп</t>
  </si>
  <si>
    <t>Юр. нотариальные услуги, гос. пошлины</t>
  </si>
  <si>
    <t>Интернет</t>
  </si>
  <si>
    <t>Непредвиденные общеэксплуатационные расходы (ОДН)</t>
  </si>
  <si>
    <t>Долг  по оплате за содержание и ремонт жилищного фонда    на 01.01.2017г.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</si>
</sst>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[$-419]mmmm\ yyyy;@"/>
    <numFmt numFmtId="183" formatCode="0.000"/>
    <numFmt numFmtId="184" formatCode="0.0000"/>
    <numFmt numFmtId="185" formatCode="#,##0.00_ ;[Red]\-#,##0.00\ "/>
    <numFmt numFmtId="186" formatCode="#,##0.0_р_."/>
    <numFmt numFmtId="187" formatCode="#,##0_р_."/>
  </numFmts>
  <fonts count="3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u val="single"/>
      <sz val="12"/>
      <name val="Times New Roman Cyr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imes New Roman Cyr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name val="Times New Roman Cyr"/>
      <family val="0"/>
    </font>
    <font>
      <b/>
      <sz val="8"/>
      <name val="Arial"/>
      <family val="2"/>
    </font>
    <font>
      <b/>
      <u val="single"/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180" fontId="3" fillId="4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25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vertical="center" wrapText="1"/>
    </xf>
    <xf numFmtId="2" fontId="6" fillId="7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/>
    </xf>
    <xf numFmtId="2" fontId="7" fillId="3" borderId="10" xfId="0" applyNumberFormat="1" applyFont="1" applyFill="1" applyBorder="1" applyAlignment="1">
      <alignment horizontal="center"/>
    </xf>
    <xf numFmtId="10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80" fontId="2" fillId="4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7" borderId="10" xfId="0" applyNumberFormat="1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/>
    </xf>
    <xf numFmtId="2" fontId="6" fillId="7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horizontal="center"/>
    </xf>
    <xf numFmtId="2" fontId="12" fillId="25" borderId="10" xfId="0" applyNumberFormat="1" applyFon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/>
    </xf>
    <xf numFmtId="0" fontId="14" fillId="7" borderId="10" xfId="0" applyFont="1" applyFill="1" applyBorder="1" applyAlignment="1">
      <alignment vertical="center" wrapText="1"/>
    </xf>
    <xf numFmtId="187" fontId="6" fillId="0" borderId="10" xfId="0" applyNumberFormat="1" applyFont="1" applyFill="1" applyBorder="1" applyAlignment="1">
      <alignment horizontal="center" vertical="center"/>
    </xf>
    <xf numFmtId="187" fontId="7" fillId="3" borderId="10" xfId="0" applyNumberFormat="1" applyFont="1" applyFill="1" applyBorder="1" applyAlignment="1">
      <alignment/>
    </xf>
    <xf numFmtId="187" fontId="2" fillId="4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vertical="center" wrapText="1"/>
    </xf>
    <xf numFmtId="2" fontId="10" fillId="24" borderId="10" xfId="0" applyNumberFormat="1" applyFont="1" applyFill="1" applyBorder="1" applyAlignment="1">
      <alignment vertical="center" wrapText="1"/>
    </xf>
    <xf numFmtId="2" fontId="10" fillId="24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187" fontId="10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/>
    </xf>
    <xf numFmtId="187" fontId="6" fillId="26" borderId="10" xfId="0" applyNumberFormat="1" applyFont="1" applyFill="1" applyBorder="1" applyAlignment="1">
      <alignment horizontal="center" vertical="center"/>
    </xf>
    <xf numFmtId="187" fontId="6" fillId="25" borderId="10" xfId="0" applyNumberFormat="1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/>
    </xf>
    <xf numFmtId="187" fontId="6" fillId="24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vertical="center" wrapText="1"/>
    </xf>
    <xf numFmtId="0" fontId="6" fillId="25" borderId="10" xfId="0" applyFont="1" applyFill="1" applyBorder="1" applyAlignment="1">
      <alignment vertical="center" wrapText="1"/>
    </xf>
    <xf numFmtId="183" fontId="2" fillId="25" borderId="10" xfId="0" applyNumberFormat="1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187" fontId="6" fillId="7" borderId="10" xfId="0" applyNumberFormat="1" applyFont="1" applyFill="1" applyBorder="1" applyAlignment="1">
      <alignment/>
    </xf>
    <xf numFmtId="187" fontId="0" fillId="7" borderId="10" xfId="0" applyNumberForma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2" fontId="3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/>
    </xf>
    <xf numFmtId="2" fontId="2" fillId="7" borderId="11" xfId="0" applyNumberFormat="1" applyFont="1" applyFill="1" applyBorder="1" applyAlignment="1">
      <alignment horizontal="center"/>
    </xf>
    <xf numFmtId="2" fontId="6" fillId="7" borderId="10" xfId="0" applyNumberFormat="1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center"/>
    </xf>
    <xf numFmtId="2" fontId="10" fillId="25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/>
    </xf>
    <xf numFmtId="2" fontId="3" fillId="7" borderId="10" xfId="0" applyNumberFormat="1" applyFont="1" applyFill="1" applyBorder="1" applyAlignment="1">
      <alignment horizontal="center"/>
    </xf>
    <xf numFmtId="2" fontId="4" fillId="7" borderId="10" xfId="0" applyNumberFormat="1" applyFont="1" applyFill="1" applyBorder="1" applyAlignment="1">
      <alignment horizontal="center"/>
    </xf>
    <xf numFmtId="2" fontId="2" fillId="7" borderId="10" xfId="0" applyNumberFormat="1" applyFont="1" applyFill="1" applyBorder="1" applyAlignment="1">
      <alignment/>
    </xf>
    <xf numFmtId="49" fontId="6" fillId="25" borderId="10" xfId="0" applyNumberFormat="1" applyFont="1" applyFill="1" applyBorder="1" applyAlignment="1">
      <alignment horizontal="center" vertical="center"/>
    </xf>
    <xf numFmtId="180" fontId="6" fillId="25" borderId="10" xfId="0" applyNumberFormat="1" applyFont="1" applyFill="1" applyBorder="1" applyAlignment="1">
      <alignment horizontal="center"/>
    </xf>
    <xf numFmtId="2" fontId="32" fillId="0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7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9"/>
  <sheetViews>
    <sheetView tabSelected="1" view="pageBreakPreview" zoomScale="60" zoomScalePageLayoutView="0" workbookViewId="0" topLeftCell="A10">
      <selection activeCell="AW3" sqref="AW3"/>
    </sheetView>
  </sheetViews>
  <sheetFormatPr defaultColWidth="9.140625" defaultRowHeight="12.75"/>
  <cols>
    <col min="1" max="1" width="6.421875" style="122" customWidth="1"/>
    <col min="2" max="2" width="47.00390625" style="122" customWidth="1"/>
    <col min="3" max="3" width="10.8515625" style="122" hidden="1" customWidth="1"/>
    <col min="4" max="4" width="9.57421875" style="122" hidden="1" customWidth="1"/>
    <col min="5" max="5" width="14.00390625" style="122" hidden="1" customWidth="1"/>
    <col min="6" max="6" width="12.00390625" style="122" hidden="1" customWidth="1"/>
    <col min="7" max="7" width="9.28125" style="122" hidden="1" customWidth="1"/>
    <col min="8" max="8" width="10.421875" style="122" hidden="1" customWidth="1"/>
    <col min="9" max="9" width="11.8515625" style="122" hidden="1" customWidth="1"/>
    <col min="10" max="10" width="0.13671875" style="122" hidden="1" customWidth="1"/>
    <col min="11" max="11" width="9.140625" style="122" hidden="1" customWidth="1"/>
    <col min="12" max="12" width="11.8515625" style="122" hidden="1" customWidth="1"/>
    <col min="13" max="13" width="0.2890625" style="122" hidden="1" customWidth="1"/>
    <col min="14" max="14" width="9.140625" style="122" hidden="1" customWidth="1"/>
    <col min="15" max="15" width="11.7109375" style="122" hidden="1" customWidth="1"/>
    <col min="16" max="17" width="9.140625" style="122" hidden="1" customWidth="1"/>
    <col min="18" max="18" width="11.421875" style="122" hidden="1" customWidth="1"/>
    <col min="19" max="19" width="0.2890625" style="122" hidden="1" customWidth="1"/>
    <col min="20" max="20" width="9.140625" style="122" hidden="1" customWidth="1"/>
    <col min="21" max="21" width="10.57421875" style="122" hidden="1" customWidth="1"/>
    <col min="22" max="23" width="9.140625" style="122" hidden="1" customWidth="1"/>
    <col min="24" max="24" width="11.140625" style="122" hidden="1" customWidth="1"/>
    <col min="25" max="25" width="0.2890625" style="122" hidden="1" customWidth="1"/>
    <col min="26" max="26" width="9.140625" style="122" hidden="1" customWidth="1"/>
    <col min="27" max="27" width="10.57421875" style="122" hidden="1" customWidth="1"/>
    <col min="28" max="29" width="9.140625" style="122" hidden="1" customWidth="1"/>
    <col min="30" max="30" width="10.421875" style="122" hidden="1" customWidth="1"/>
    <col min="31" max="31" width="0.13671875" style="122" hidden="1" customWidth="1"/>
    <col min="32" max="32" width="9.140625" style="122" hidden="1" customWidth="1"/>
    <col min="33" max="33" width="10.7109375" style="122" hidden="1" customWidth="1"/>
    <col min="34" max="35" width="9.140625" style="122" hidden="1" customWidth="1"/>
    <col min="36" max="36" width="11.140625" style="122" hidden="1" customWidth="1"/>
    <col min="37" max="37" width="0.13671875" style="122" hidden="1" customWidth="1"/>
    <col min="38" max="38" width="9.140625" style="122" hidden="1" customWidth="1"/>
    <col min="39" max="39" width="11.140625" style="122" hidden="1" customWidth="1"/>
    <col min="40" max="40" width="0.13671875" style="122" hidden="1" customWidth="1"/>
    <col min="41" max="41" width="9.140625" style="122" hidden="1" customWidth="1"/>
    <col min="42" max="42" width="11.421875" style="122" hidden="1" customWidth="1"/>
    <col min="43" max="44" width="9.140625" style="122" hidden="1" customWidth="1"/>
    <col min="45" max="45" width="11.28125" style="122" hidden="1" customWidth="1"/>
    <col min="46" max="47" width="9.140625" style="122" hidden="1" customWidth="1"/>
    <col min="48" max="48" width="13.140625" style="122" customWidth="1"/>
  </cols>
  <sheetData>
    <row r="1" spans="1:48" ht="47.25">
      <c r="A1" s="5"/>
      <c r="B1" s="60" t="s">
        <v>110</v>
      </c>
      <c r="C1" s="6"/>
      <c r="D1" s="6"/>
      <c r="E1" s="92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ht="15.75">
      <c r="A2" s="5"/>
      <c r="B2" s="4"/>
      <c r="C2" s="6"/>
      <c r="D2" s="6"/>
      <c r="E2" s="93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48" ht="31.5" customHeight="1">
      <c r="A3" s="7"/>
      <c r="B3" s="8"/>
      <c r="C3" s="123" t="s">
        <v>111</v>
      </c>
      <c r="D3" s="123"/>
      <c r="E3" s="124"/>
      <c r="F3" s="91" t="s">
        <v>80</v>
      </c>
      <c r="G3" s="125" t="s">
        <v>81</v>
      </c>
      <c r="H3" s="123"/>
      <c r="I3" s="124"/>
      <c r="J3" s="125" t="s">
        <v>82</v>
      </c>
      <c r="K3" s="123"/>
      <c r="L3" s="124"/>
      <c r="M3" s="125" t="s">
        <v>83</v>
      </c>
      <c r="N3" s="123"/>
      <c r="O3" s="124"/>
      <c r="P3" s="125" t="s">
        <v>84</v>
      </c>
      <c r="Q3" s="123"/>
      <c r="R3" s="124"/>
      <c r="S3" s="125" t="s">
        <v>85</v>
      </c>
      <c r="T3" s="123"/>
      <c r="U3" s="124"/>
      <c r="V3" s="125" t="s">
        <v>86</v>
      </c>
      <c r="W3" s="123"/>
      <c r="X3" s="124"/>
      <c r="Y3" s="123" t="s">
        <v>87</v>
      </c>
      <c r="Z3" s="123"/>
      <c r="AA3" s="124"/>
      <c r="AB3" s="123" t="s">
        <v>88</v>
      </c>
      <c r="AC3" s="123"/>
      <c r="AD3" s="124"/>
      <c r="AE3" s="123" t="s">
        <v>89</v>
      </c>
      <c r="AF3" s="123"/>
      <c r="AG3" s="124"/>
      <c r="AH3" s="123" t="s">
        <v>90</v>
      </c>
      <c r="AI3" s="123"/>
      <c r="AJ3" s="124"/>
      <c r="AK3" s="123" t="s">
        <v>91</v>
      </c>
      <c r="AL3" s="123"/>
      <c r="AM3" s="124"/>
      <c r="AN3" s="123" t="s">
        <v>92</v>
      </c>
      <c r="AO3" s="123"/>
      <c r="AP3" s="124"/>
      <c r="AQ3" s="123" t="s">
        <v>93</v>
      </c>
      <c r="AR3" s="123"/>
      <c r="AS3" s="124"/>
      <c r="AT3" s="123" t="s">
        <v>37</v>
      </c>
      <c r="AU3" s="123"/>
      <c r="AV3" s="124"/>
    </row>
    <row r="4" spans="1:48" ht="94.5">
      <c r="A4" s="9" t="s">
        <v>10</v>
      </c>
      <c r="B4" s="10" t="s">
        <v>11</v>
      </c>
      <c r="C4" s="11" t="s">
        <v>3</v>
      </c>
      <c r="D4" s="4" t="s">
        <v>4</v>
      </c>
      <c r="E4" s="11" t="s">
        <v>5</v>
      </c>
      <c r="F4" s="11" t="s">
        <v>5</v>
      </c>
      <c r="G4" s="11" t="s">
        <v>3</v>
      </c>
      <c r="H4" s="4" t="s">
        <v>4</v>
      </c>
      <c r="I4" s="11" t="s">
        <v>5</v>
      </c>
      <c r="J4" s="11" t="s">
        <v>3</v>
      </c>
      <c r="K4" s="4" t="s">
        <v>4</v>
      </c>
      <c r="L4" s="11" t="s">
        <v>5</v>
      </c>
      <c r="M4" s="11" t="s">
        <v>3</v>
      </c>
      <c r="N4" s="4" t="s">
        <v>4</v>
      </c>
      <c r="O4" s="11" t="s">
        <v>5</v>
      </c>
      <c r="P4" s="11" t="s">
        <v>3</v>
      </c>
      <c r="Q4" s="4" t="s">
        <v>4</v>
      </c>
      <c r="R4" s="11" t="s">
        <v>5</v>
      </c>
      <c r="S4" s="11" t="s">
        <v>3</v>
      </c>
      <c r="T4" s="4" t="s">
        <v>4</v>
      </c>
      <c r="U4" s="11" t="s">
        <v>5</v>
      </c>
      <c r="V4" s="11" t="s">
        <v>3</v>
      </c>
      <c r="W4" s="4" t="s">
        <v>4</v>
      </c>
      <c r="X4" s="11" t="s">
        <v>5</v>
      </c>
      <c r="Y4" s="11" t="s">
        <v>3</v>
      </c>
      <c r="Z4" s="4" t="s">
        <v>4</v>
      </c>
      <c r="AA4" s="11" t="s">
        <v>5</v>
      </c>
      <c r="AB4" s="11" t="s">
        <v>3</v>
      </c>
      <c r="AC4" s="4" t="s">
        <v>4</v>
      </c>
      <c r="AD4" s="11" t="s">
        <v>5</v>
      </c>
      <c r="AE4" s="11" t="s">
        <v>3</v>
      </c>
      <c r="AF4" s="4" t="s">
        <v>4</v>
      </c>
      <c r="AG4" s="11" t="s">
        <v>5</v>
      </c>
      <c r="AH4" s="11" t="s">
        <v>3</v>
      </c>
      <c r="AI4" s="4" t="s">
        <v>4</v>
      </c>
      <c r="AJ4" s="11" t="s">
        <v>5</v>
      </c>
      <c r="AK4" s="11" t="s">
        <v>3</v>
      </c>
      <c r="AL4" s="4" t="s">
        <v>4</v>
      </c>
      <c r="AM4" s="11" t="s">
        <v>5</v>
      </c>
      <c r="AN4" s="11" t="s">
        <v>3</v>
      </c>
      <c r="AO4" s="4" t="s">
        <v>4</v>
      </c>
      <c r="AP4" s="11" t="s">
        <v>5</v>
      </c>
      <c r="AQ4" s="11" t="s">
        <v>3</v>
      </c>
      <c r="AR4" s="4" t="s">
        <v>4</v>
      </c>
      <c r="AS4" s="11" t="s">
        <v>5</v>
      </c>
      <c r="AT4" s="11" t="s">
        <v>3</v>
      </c>
      <c r="AU4" s="4" t="s">
        <v>4</v>
      </c>
      <c r="AV4" s="11" t="s">
        <v>5</v>
      </c>
    </row>
    <row r="5" spans="1:48" ht="31.5">
      <c r="A5" s="1"/>
      <c r="B5" s="2" t="s">
        <v>112</v>
      </c>
      <c r="C5" s="2"/>
      <c r="D5" s="2"/>
      <c r="E5" s="94">
        <f>F5+I5+L5+O5+R5+U5+X5+AA5+AD5+AG5+AJ5+AM5+AP5+AS5+AV5+AY5+BB5+BE5+BH5+BK5+BN5+BQ5+BT5+BW5+BZ5+CC5+CF5+CI5+CL5+CO5</f>
        <v>5590.950000000001</v>
      </c>
      <c r="F5" s="95">
        <v>575.22</v>
      </c>
      <c r="G5" s="95">
        <v>0</v>
      </c>
      <c r="H5" s="95">
        <v>0</v>
      </c>
      <c r="I5" s="95">
        <v>669.34</v>
      </c>
      <c r="J5" s="95">
        <v>0</v>
      </c>
      <c r="K5" s="95">
        <v>0</v>
      </c>
      <c r="L5" s="95">
        <v>306.48</v>
      </c>
      <c r="M5" s="95">
        <v>0</v>
      </c>
      <c r="N5" s="95">
        <v>0</v>
      </c>
      <c r="O5" s="95">
        <v>484.59</v>
      </c>
      <c r="P5" s="95">
        <v>0</v>
      </c>
      <c r="Q5" s="95">
        <v>0</v>
      </c>
      <c r="R5" s="95">
        <v>489.23</v>
      </c>
      <c r="S5" s="95">
        <v>0</v>
      </c>
      <c r="T5" s="95">
        <v>0</v>
      </c>
      <c r="U5" s="95">
        <v>267.26</v>
      </c>
      <c r="V5" s="95">
        <v>0</v>
      </c>
      <c r="W5" s="95">
        <v>0</v>
      </c>
      <c r="X5" s="95">
        <v>520.7</v>
      </c>
      <c r="Y5" s="95">
        <v>0</v>
      </c>
      <c r="Z5" s="95">
        <v>0</v>
      </c>
      <c r="AA5" s="95">
        <v>308.32</v>
      </c>
      <c r="AB5" s="95">
        <v>0</v>
      </c>
      <c r="AC5" s="95">
        <v>0</v>
      </c>
      <c r="AD5" s="95">
        <v>303.05</v>
      </c>
      <c r="AE5" s="95">
        <v>0</v>
      </c>
      <c r="AF5" s="95">
        <v>0</v>
      </c>
      <c r="AG5" s="95">
        <v>266.2</v>
      </c>
      <c r="AH5" s="95">
        <v>0</v>
      </c>
      <c r="AI5" s="95">
        <v>0</v>
      </c>
      <c r="AJ5" s="95">
        <v>460.93</v>
      </c>
      <c r="AK5" s="95">
        <v>0</v>
      </c>
      <c r="AL5" s="95">
        <v>0</v>
      </c>
      <c r="AM5" s="95">
        <v>369.02</v>
      </c>
      <c r="AN5" s="95">
        <v>0</v>
      </c>
      <c r="AO5" s="95">
        <v>0</v>
      </c>
      <c r="AP5" s="95">
        <v>91.71</v>
      </c>
      <c r="AQ5" s="95">
        <v>0</v>
      </c>
      <c r="AR5" s="95">
        <v>0</v>
      </c>
      <c r="AS5" s="95">
        <v>336.1</v>
      </c>
      <c r="AT5" s="95">
        <v>0</v>
      </c>
      <c r="AU5" s="95">
        <v>0</v>
      </c>
      <c r="AV5" s="95">
        <v>142.8</v>
      </c>
    </row>
    <row r="6" spans="1:48" ht="31.5">
      <c r="A6" s="1"/>
      <c r="B6" s="56" t="s">
        <v>113</v>
      </c>
      <c r="C6" s="56"/>
      <c r="D6" s="56"/>
      <c r="E6" s="2">
        <f>F6+I6+L6+O6+R6+U6+X6+AA6+AD6+AG6+AJ6+AM6+AP6+AS6+AV6+AY6+BB6+BE6+BH6+BK6+BN6+BQ6+BT6+BW6+BZ6+CC6+CF6+CI6+CL6+CO6</f>
        <v>56.02</v>
      </c>
      <c r="F6" s="3">
        <v>2.7</v>
      </c>
      <c r="G6" s="3"/>
      <c r="H6" s="3"/>
      <c r="I6" s="3">
        <v>18.14</v>
      </c>
      <c r="J6" s="3"/>
      <c r="K6" s="3"/>
      <c r="L6" s="3">
        <v>1.75</v>
      </c>
      <c r="M6" s="3"/>
      <c r="N6" s="3"/>
      <c r="O6" s="3">
        <v>7.4</v>
      </c>
      <c r="P6" s="3"/>
      <c r="Q6" s="3"/>
      <c r="R6" s="3">
        <v>9.57</v>
      </c>
      <c r="S6" s="3"/>
      <c r="T6" s="3"/>
      <c r="U6" s="3"/>
      <c r="V6" s="3"/>
      <c r="W6" s="3"/>
      <c r="X6" s="3">
        <v>3.56</v>
      </c>
      <c r="Y6" s="3"/>
      <c r="Z6" s="3"/>
      <c r="AA6" s="3">
        <v>1.37</v>
      </c>
      <c r="AB6" s="3"/>
      <c r="AC6" s="3"/>
      <c r="AD6" s="3">
        <v>1.43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95">
        <v>10.1</v>
      </c>
      <c r="AQ6" s="3"/>
      <c r="AR6" s="3"/>
      <c r="AS6" s="3"/>
      <c r="AT6" s="3"/>
      <c r="AU6" s="3"/>
      <c r="AV6" s="3"/>
    </row>
    <row r="7" spans="1:48" ht="47.25">
      <c r="A7" s="1"/>
      <c r="B7" s="2" t="s">
        <v>114</v>
      </c>
      <c r="C7" s="56"/>
      <c r="D7" s="56"/>
      <c r="E7" s="94">
        <f aca="true" t="shared" si="0" ref="E7:AV7">E5+E6</f>
        <v>5646.970000000001</v>
      </c>
      <c r="F7" s="94">
        <f t="shared" si="0"/>
        <v>577.9200000000001</v>
      </c>
      <c r="G7" s="2">
        <f t="shared" si="0"/>
        <v>0</v>
      </c>
      <c r="H7" s="2">
        <f t="shared" si="0"/>
        <v>0</v>
      </c>
      <c r="I7" s="2">
        <f t="shared" si="0"/>
        <v>687.48</v>
      </c>
      <c r="J7" s="2">
        <f t="shared" si="0"/>
        <v>0</v>
      </c>
      <c r="K7" s="2">
        <f t="shared" si="0"/>
        <v>0</v>
      </c>
      <c r="L7" s="2">
        <f t="shared" si="0"/>
        <v>308.23</v>
      </c>
      <c r="M7" s="2">
        <f t="shared" si="0"/>
        <v>0</v>
      </c>
      <c r="N7" s="2">
        <f t="shared" si="0"/>
        <v>0</v>
      </c>
      <c r="O7" s="2">
        <f t="shared" si="0"/>
        <v>491.98999999999995</v>
      </c>
      <c r="P7" s="2">
        <f t="shared" si="0"/>
        <v>0</v>
      </c>
      <c r="Q7" s="2">
        <f t="shared" si="0"/>
        <v>0</v>
      </c>
      <c r="R7" s="2">
        <f t="shared" si="0"/>
        <v>498.8</v>
      </c>
      <c r="S7" s="2">
        <f t="shared" si="0"/>
        <v>0</v>
      </c>
      <c r="T7" s="2">
        <f t="shared" si="0"/>
        <v>0</v>
      </c>
      <c r="U7" s="2">
        <f t="shared" si="0"/>
        <v>267.26</v>
      </c>
      <c r="V7" s="2">
        <f t="shared" si="0"/>
        <v>0</v>
      </c>
      <c r="W7" s="2">
        <f t="shared" si="0"/>
        <v>0</v>
      </c>
      <c r="X7" s="2">
        <f t="shared" si="0"/>
        <v>524.26</v>
      </c>
      <c r="Y7" s="2">
        <f t="shared" si="0"/>
        <v>0</v>
      </c>
      <c r="Z7" s="2">
        <f t="shared" si="0"/>
        <v>0</v>
      </c>
      <c r="AA7" s="2">
        <f t="shared" si="0"/>
        <v>309.69</v>
      </c>
      <c r="AB7" s="2">
        <f t="shared" si="0"/>
        <v>0</v>
      </c>
      <c r="AC7" s="2">
        <f t="shared" si="0"/>
        <v>0</v>
      </c>
      <c r="AD7" s="2">
        <f t="shared" si="0"/>
        <v>304.48</v>
      </c>
      <c r="AE7" s="2">
        <f t="shared" si="0"/>
        <v>0</v>
      </c>
      <c r="AF7" s="2">
        <f t="shared" si="0"/>
        <v>0</v>
      </c>
      <c r="AG7" s="2">
        <f t="shared" si="0"/>
        <v>266.2</v>
      </c>
      <c r="AH7" s="2">
        <f t="shared" si="0"/>
        <v>0</v>
      </c>
      <c r="AI7" s="2">
        <f t="shared" si="0"/>
        <v>0</v>
      </c>
      <c r="AJ7" s="2">
        <f t="shared" si="0"/>
        <v>460.93</v>
      </c>
      <c r="AK7" s="2">
        <f t="shared" si="0"/>
        <v>0</v>
      </c>
      <c r="AL7" s="2">
        <f t="shared" si="0"/>
        <v>0</v>
      </c>
      <c r="AM7" s="2">
        <f t="shared" si="0"/>
        <v>369.02</v>
      </c>
      <c r="AN7" s="2">
        <f t="shared" si="0"/>
        <v>0</v>
      </c>
      <c r="AO7" s="2">
        <f t="shared" si="0"/>
        <v>0</v>
      </c>
      <c r="AP7" s="2">
        <f t="shared" si="0"/>
        <v>101.80999999999999</v>
      </c>
      <c r="AQ7" s="2">
        <f t="shared" si="0"/>
        <v>0</v>
      </c>
      <c r="AR7" s="2">
        <f t="shared" si="0"/>
        <v>0</v>
      </c>
      <c r="AS7" s="2">
        <f t="shared" si="0"/>
        <v>336.1</v>
      </c>
      <c r="AT7" s="2">
        <f t="shared" si="0"/>
        <v>0</v>
      </c>
      <c r="AU7" s="2">
        <f t="shared" si="0"/>
        <v>0</v>
      </c>
      <c r="AV7" s="2">
        <f t="shared" si="0"/>
        <v>142.8</v>
      </c>
    </row>
    <row r="8" spans="1:48" ht="15.75">
      <c r="A8" s="96"/>
      <c r="B8" s="56" t="s">
        <v>115</v>
      </c>
      <c r="C8" s="56"/>
      <c r="D8" s="56"/>
      <c r="E8" s="94">
        <f>F8+I8+L8+O8+R8+U8+X8+AA8+AD8+AG8+AJ8+AM8+AP8+AS8+AV8+AY8+BB8+BE8+BH8+BK8+BN8+BQ8+BT8+BW8+BZ8+CC8+CF8+CI8+CL8+CO8</f>
        <v>718.91</v>
      </c>
      <c r="F8" s="94">
        <v>52.98</v>
      </c>
      <c r="G8" s="2"/>
      <c r="H8" s="2"/>
      <c r="I8" s="2">
        <v>83.76</v>
      </c>
      <c r="J8" s="2"/>
      <c r="K8" s="2"/>
      <c r="L8" s="2">
        <v>45.3</v>
      </c>
      <c r="M8" s="2"/>
      <c r="N8" s="2"/>
      <c r="O8" s="2">
        <v>80.65</v>
      </c>
      <c r="P8" s="2"/>
      <c r="Q8" s="2"/>
      <c r="R8" s="2">
        <v>83.1</v>
      </c>
      <c r="S8" s="2"/>
      <c r="T8" s="2"/>
      <c r="U8" s="2">
        <v>45.3</v>
      </c>
      <c r="V8" s="2"/>
      <c r="W8" s="2"/>
      <c r="X8" s="2">
        <v>85.74</v>
      </c>
      <c r="Y8" s="2"/>
      <c r="Z8" s="2"/>
      <c r="AA8" s="2">
        <v>53.78</v>
      </c>
      <c r="AB8" s="2"/>
      <c r="AC8" s="2"/>
      <c r="AD8" s="2">
        <v>38.32</v>
      </c>
      <c r="AE8" s="2"/>
      <c r="AF8" s="2"/>
      <c r="AG8" s="2">
        <v>24.37</v>
      </c>
      <c r="AH8" s="2"/>
      <c r="AI8" s="2"/>
      <c r="AJ8" s="2">
        <v>39.92</v>
      </c>
      <c r="AK8" s="2"/>
      <c r="AL8" s="2"/>
      <c r="AM8" s="2">
        <v>29.93</v>
      </c>
      <c r="AN8" s="2"/>
      <c r="AO8" s="2"/>
      <c r="AP8" s="2">
        <v>12.16</v>
      </c>
      <c r="AQ8" s="2"/>
      <c r="AR8" s="2"/>
      <c r="AS8" s="2">
        <v>24.42</v>
      </c>
      <c r="AT8" s="2"/>
      <c r="AU8" s="2"/>
      <c r="AV8" s="2">
        <v>19.18</v>
      </c>
    </row>
    <row r="9" spans="1:48" ht="15.75">
      <c r="A9" s="96"/>
      <c r="B9" s="56" t="s">
        <v>94</v>
      </c>
      <c r="C9" s="56"/>
      <c r="D9" s="56"/>
      <c r="E9" s="94">
        <f>F9+I9+L9+O9+R9+U9+X9+AA9+AD9+AG9+AJ9+AM9+AP9+AS9+AV9+AY9+BB9+BE9+BH9+BK9+BN9+BQ9+BT9+BW9+BZ9+CC9+CF9+CI9+CL9+CO9-0.01</f>
        <v>210.22</v>
      </c>
      <c r="F9" s="94">
        <v>15.49</v>
      </c>
      <c r="G9" s="2"/>
      <c r="H9" s="2"/>
      <c r="I9" s="2">
        <v>24.49</v>
      </c>
      <c r="J9" s="2"/>
      <c r="K9" s="2"/>
      <c r="L9" s="2">
        <v>13.25</v>
      </c>
      <c r="M9" s="2"/>
      <c r="N9" s="2"/>
      <c r="O9" s="2">
        <v>23.58</v>
      </c>
      <c r="P9" s="2"/>
      <c r="Q9" s="2"/>
      <c r="R9" s="2">
        <v>24.3</v>
      </c>
      <c r="S9" s="2"/>
      <c r="T9" s="2"/>
      <c r="U9" s="2">
        <v>13.25</v>
      </c>
      <c r="V9" s="2"/>
      <c r="W9" s="2"/>
      <c r="X9" s="2">
        <v>25.07</v>
      </c>
      <c r="Y9" s="2"/>
      <c r="Z9" s="2"/>
      <c r="AA9" s="2">
        <v>15.73</v>
      </c>
      <c r="AB9" s="2"/>
      <c r="AC9" s="2"/>
      <c r="AD9" s="2">
        <v>11.21</v>
      </c>
      <c r="AE9" s="2"/>
      <c r="AF9" s="2"/>
      <c r="AG9" s="2">
        <v>7.13</v>
      </c>
      <c r="AH9" s="2"/>
      <c r="AI9" s="2"/>
      <c r="AJ9" s="2">
        <v>11.67</v>
      </c>
      <c r="AK9" s="2"/>
      <c r="AL9" s="2"/>
      <c r="AM9" s="2">
        <v>8.75</v>
      </c>
      <c r="AN9" s="2"/>
      <c r="AO9" s="2"/>
      <c r="AP9" s="2">
        <v>3.56</v>
      </c>
      <c r="AQ9" s="2"/>
      <c r="AR9" s="2"/>
      <c r="AS9" s="2">
        <v>7.14</v>
      </c>
      <c r="AT9" s="2"/>
      <c r="AU9" s="2"/>
      <c r="AV9" s="2">
        <v>5.61</v>
      </c>
    </row>
    <row r="10" spans="1:48" ht="15.75">
      <c r="A10" s="12"/>
      <c r="B10" s="13" t="s">
        <v>12</v>
      </c>
      <c r="C10" s="14"/>
      <c r="D10" s="14"/>
      <c r="E10" s="15">
        <f aca="true" t="shared" si="1" ref="E10:AV10">E11+E12+E13</f>
        <v>34488.28999999999</v>
      </c>
      <c r="F10" s="15">
        <f t="shared" si="1"/>
        <v>2535.87</v>
      </c>
      <c r="G10" s="15">
        <f t="shared" si="1"/>
        <v>0</v>
      </c>
      <c r="H10" s="15">
        <f t="shared" si="1"/>
        <v>0</v>
      </c>
      <c r="I10" s="15">
        <f t="shared" si="1"/>
        <v>3813.25</v>
      </c>
      <c r="J10" s="15">
        <f t="shared" si="1"/>
        <v>0</v>
      </c>
      <c r="K10" s="15">
        <f t="shared" si="1"/>
        <v>0</v>
      </c>
      <c r="L10" s="15">
        <f t="shared" si="1"/>
        <v>2097.34</v>
      </c>
      <c r="M10" s="15">
        <f t="shared" si="1"/>
        <v>0</v>
      </c>
      <c r="N10" s="15">
        <f t="shared" si="1"/>
        <v>0</v>
      </c>
      <c r="O10" s="15">
        <f t="shared" si="1"/>
        <v>3725.4700000000003</v>
      </c>
      <c r="P10" s="15">
        <f t="shared" si="1"/>
        <v>0</v>
      </c>
      <c r="Q10" s="15">
        <f t="shared" si="1"/>
        <v>0</v>
      </c>
      <c r="R10" s="15">
        <f t="shared" si="1"/>
        <v>3944.73</v>
      </c>
      <c r="S10" s="15">
        <f t="shared" si="1"/>
        <v>0</v>
      </c>
      <c r="T10" s="15">
        <f t="shared" si="1"/>
        <v>0</v>
      </c>
      <c r="U10" s="15">
        <f t="shared" si="1"/>
        <v>2078.86</v>
      </c>
      <c r="V10" s="15">
        <f t="shared" si="1"/>
        <v>0</v>
      </c>
      <c r="W10" s="15">
        <f t="shared" si="1"/>
        <v>0</v>
      </c>
      <c r="X10" s="15">
        <f t="shared" si="1"/>
        <v>4059.84</v>
      </c>
      <c r="Y10" s="15">
        <f t="shared" si="1"/>
        <v>0</v>
      </c>
      <c r="Z10" s="15">
        <f t="shared" si="1"/>
        <v>0</v>
      </c>
      <c r="AA10" s="15">
        <f t="shared" si="1"/>
        <v>2549.6099999999997</v>
      </c>
      <c r="AB10" s="15">
        <f t="shared" si="1"/>
        <v>0</v>
      </c>
      <c r="AC10" s="15">
        <f t="shared" si="1"/>
        <v>0</v>
      </c>
      <c r="AD10" s="15">
        <f t="shared" si="1"/>
        <v>1799.5700000000002</v>
      </c>
      <c r="AE10" s="15">
        <f t="shared" si="1"/>
        <v>0</v>
      </c>
      <c r="AF10" s="15">
        <f t="shared" si="1"/>
        <v>0</v>
      </c>
      <c r="AG10" s="15">
        <f t="shared" si="1"/>
        <v>1151.22</v>
      </c>
      <c r="AH10" s="15">
        <f t="shared" si="1"/>
        <v>0</v>
      </c>
      <c r="AI10" s="15">
        <f t="shared" si="1"/>
        <v>0</v>
      </c>
      <c r="AJ10" s="15">
        <f t="shared" si="1"/>
        <v>1940.06</v>
      </c>
      <c r="AK10" s="15">
        <f t="shared" si="1"/>
        <v>0</v>
      </c>
      <c r="AL10" s="15">
        <f t="shared" si="1"/>
        <v>0</v>
      </c>
      <c r="AM10" s="15">
        <f t="shared" si="1"/>
        <v>1387.63</v>
      </c>
      <c r="AN10" s="15">
        <f t="shared" si="1"/>
        <v>0</v>
      </c>
      <c r="AO10" s="15">
        <f t="shared" si="1"/>
        <v>0</v>
      </c>
      <c r="AP10" s="15">
        <f t="shared" si="1"/>
        <v>1106.13</v>
      </c>
      <c r="AQ10" s="15">
        <f t="shared" si="1"/>
        <v>0</v>
      </c>
      <c r="AR10" s="15">
        <f t="shared" si="1"/>
        <v>0</v>
      </c>
      <c r="AS10" s="15">
        <f t="shared" si="1"/>
        <v>1313.8899999999999</v>
      </c>
      <c r="AT10" s="15">
        <f t="shared" si="1"/>
        <v>0</v>
      </c>
      <c r="AU10" s="15">
        <f t="shared" si="1"/>
        <v>0</v>
      </c>
      <c r="AV10" s="15">
        <f t="shared" si="1"/>
        <v>983.86</v>
      </c>
    </row>
    <row r="11" spans="1:48" ht="31.5">
      <c r="A11" s="97"/>
      <c r="B11" s="98" t="s">
        <v>13</v>
      </c>
      <c r="C11" s="15">
        <v>273.04</v>
      </c>
      <c r="D11" s="116" t="s">
        <v>95</v>
      </c>
      <c r="E11" s="27">
        <f>F11+I11+L11+O11+R11+U11+X11+AA11+AD11+AG11+AJ11+AM11+AP11+AS11+AV11+AY11+BB11+BE11+BH11+BK11+BN11+BQ11+BT11+BW11+BZ11+CC11+CF11+CI11+CL11+CO11</f>
        <v>32792.84</v>
      </c>
      <c r="F11" s="55">
        <v>2425.47</v>
      </c>
      <c r="G11" s="55">
        <f>G12+G13+G14</f>
        <v>0</v>
      </c>
      <c r="H11" s="55">
        <f>H12+H13+H14</f>
        <v>0</v>
      </c>
      <c r="I11" s="55">
        <v>3652.66</v>
      </c>
      <c r="J11" s="55">
        <f>J12+J13+J14</f>
        <v>0</v>
      </c>
      <c r="K11" s="55">
        <f>K12+K13+K14</f>
        <v>0</v>
      </c>
      <c r="L11" s="55">
        <v>2044.49</v>
      </c>
      <c r="M11" s="55">
        <f>M12+M13+M14</f>
        <v>0</v>
      </c>
      <c r="N11" s="55">
        <f>N12+N13+N14</f>
        <v>0</v>
      </c>
      <c r="O11" s="55">
        <v>3633.9</v>
      </c>
      <c r="P11" s="55">
        <f>P12+P13+P14</f>
        <v>0</v>
      </c>
      <c r="Q11" s="55">
        <f>Q12+Q13+Q14</f>
        <v>0</v>
      </c>
      <c r="R11" s="55">
        <v>3746.75</v>
      </c>
      <c r="S11" s="55">
        <f>S12+S13+S14</f>
        <v>0</v>
      </c>
      <c r="T11" s="55">
        <f>T12+T13+T14</f>
        <v>0</v>
      </c>
      <c r="U11" s="55">
        <v>2034.79</v>
      </c>
      <c r="V11" s="55">
        <f>V12+V13+V14</f>
        <v>0</v>
      </c>
      <c r="W11" s="55">
        <f>W12+W13+W14</f>
        <v>0</v>
      </c>
      <c r="X11" s="55">
        <v>3930.29</v>
      </c>
      <c r="Y11" s="55">
        <f>Y12+Y13+Y14</f>
        <v>0</v>
      </c>
      <c r="Z11" s="55">
        <f>Z12+Z13+Z14</f>
        <v>0</v>
      </c>
      <c r="AA11" s="55">
        <v>2464.18</v>
      </c>
      <c r="AB11" s="55">
        <f>AB12+AB13+AB14</f>
        <v>0</v>
      </c>
      <c r="AC11" s="55">
        <f>AC12+AC13+AC14</f>
        <v>0</v>
      </c>
      <c r="AD11" s="55">
        <v>1748.44</v>
      </c>
      <c r="AE11" s="55">
        <f>AE12+AE13+AE14</f>
        <v>0</v>
      </c>
      <c r="AF11" s="55">
        <f>AF12+AF13+AF14</f>
        <v>0</v>
      </c>
      <c r="AG11" s="55">
        <v>1122</v>
      </c>
      <c r="AH11" s="55">
        <f>AH12+AH13+AH14</f>
        <v>0</v>
      </c>
      <c r="AI11" s="55">
        <f>AI12+AI13+AI14</f>
        <v>0</v>
      </c>
      <c r="AJ11" s="55">
        <v>1804.78</v>
      </c>
      <c r="AK11" s="55">
        <f>AK12+AK13+AK14</f>
        <v>0</v>
      </c>
      <c r="AL11" s="55">
        <f>AL12+AL13+AL14</f>
        <v>0</v>
      </c>
      <c r="AM11" s="55">
        <v>1355.39</v>
      </c>
      <c r="AN11" s="55">
        <f>AN12+AN13+AN14</f>
        <v>0</v>
      </c>
      <c r="AO11" s="55">
        <f>AO12+AO13+AO14</f>
        <v>0</v>
      </c>
      <c r="AP11" s="55">
        <v>590.25</v>
      </c>
      <c r="AQ11" s="55">
        <f>AQ12+AQ13+AQ14</f>
        <v>0</v>
      </c>
      <c r="AR11" s="55">
        <f>AR12+AR13+AR14</f>
        <v>0</v>
      </c>
      <c r="AS11" s="55">
        <v>1274.58</v>
      </c>
      <c r="AT11" s="55">
        <f>AT12+AT13+AT14</f>
        <v>0</v>
      </c>
      <c r="AU11" s="55">
        <f>AU12+AU13+AU14</f>
        <v>0</v>
      </c>
      <c r="AV11" s="55">
        <v>964.87</v>
      </c>
    </row>
    <row r="12" spans="1:48" ht="0.75" customHeight="1">
      <c r="A12" s="9"/>
      <c r="B12" s="16" t="s">
        <v>55</v>
      </c>
      <c r="C12" s="8"/>
      <c r="D12" s="8"/>
      <c r="E12" s="117">
        <f>F12+I12+L12+O12+R12+U12+X12+AA12+AD12+AG12+AJ12+AM12+AP12+AS12+AV12+AY12+BB12+BE12+BH12+BK12+BN12+BQ12+BT12+BW12+BZ12+CC12+CF12+CI12+CL12+CO12</f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</row>
    <row r="13" spans="1:48" ht="15.75">
      <c r="A13" s="99"/>
      <c r="B13" s="79" t="s">
        <v>0</v>
      </c>
      <c r="C13" s="118"/>
      <c r="D13" s="118"/>
      <c r="E13" s="100">
        <f>E14+E15+E16+E17+E18+E19+E20+E21+E22+E23+E24+E25+E26+E27+E28+E29+E30+E31+E32</f>
        <v>1695.4500000000003</v>
      </c>
      <c r="F13" s="62">
        <f aca="true" t="shared" si="2" ref="F13:AV13">F14+F15+F16+F17+F18+F19+F20+F21+F22+F23+F24+F25+F26+F27+F28+F29+F30+F31+F32</f>
        <v>110.4</v>
      </c>
      <c r="G13" s="62">
        <f t="shared" si="2"/>
        <v>0</v>
      </c>
      <c r="H13" s="62">
        <f t="shared" si="2"/>
        <v>0</v>
      </c>
      <c r="I13" s="62">
        <f t="shared" si="2"/>
        <v>160.59000000000003</v>
      </c>
      <c r="J13" s="62">
        <f t="shared" si="2"/>
        <v>0</v>
      </c>
      <c r="K13" s="62">
        <f t="shared" si="2"/>
        <v>0</v>
      </c>
      <c r="L13" s="62">
        <f t="shared" si="2"/>
        <v>52.85</v>
      </c>
      <c r="M13" s="62">
        <f t="shared" si="2"/>
        <v>0</v>
      </c>
      <c r="N13" s="62">
        <f t="shared" si="2"/>
        <v>0</v>
      </c>
      <c r="O13" s="62">
        <f t="shared" si="2"/>
        <v>91.57</v>
      </c>
      <c r="P13" s="62">
        <f t="shared" si="2"/>
        <v>0</v>
      </c>
      <c r="Q13" s="62">
        <f t="shared" si="2"/>
        <v>0</v>
      </c>
      <c r="R13" s="62">
        <f t="shared" si="2"/>
        <v>197.98000000000002</v>
      </c>
      <c r="S13" s="62">
        <f t="shared" si="2"/>
        <v>0</v>
      </c>
      <c r="T13" s="62">
        <f t="shared" si="2"/>
        <v>0</v>
      </c>
      <c r="U13" s="62">
        <f t="shared" si="2"/>
        <v>44.06999999999999</v>
      </c>
      <c r="V13" s="62">
        <f t="shared" si="2"/>
        <v>0</v>
      </c>
      <c r="W13" s="62">
        <f t="shared" si="2"/>
        <v>0</v>
      </c>
      <c r="X13" s="62">
        <f t="shared" si="2"/>
        <v>129.55</v>
      </c>
      <c r="Y13" s="62">
        <f t="shared" si="2"/>
        <v>0</v>
      </c>
      <c r="Z13" s="62">
        <f t="shared" si="2"/>
        <v>0</v>
      </c>
      <c r="AA13" s="62">
        <f t="shared" si="2"/>
        <v>85.42999999999999</v>
      </c>
      <c r="AB13" s="62">
        <f t="shared" si="2"/>
        <v>0</v>
      </c>
      <c r="AC13" s="62">
        <f t="shared" si="2"/>
        <v>0</v>
      </c>
      <c r="AD13" s="62">
        <f t="shared" si="2"/>
        <v>51.13</v>
      </c>
      <c r="AE13" s="62">
        <f t="shared" si="2"/>
        <v>0</v>
      </c>
      <c r="AF13" s="62">
        <f t="shared" si="2"/>
        <v>0</v>
      </c>
      <c r="AG13" s="62">
        <f t="shared" si="2"/>
        <v>29.220000000000006</v>
      </c>
      <c r="AH13" s="62">
        <f t="shared" si="2"/>
        <v>0</v>
      </c>
      <c r="AI13" s="62">
        <f t="shared" si="2"/>
        <v>0</v>
      </c>
      <c r="AJ13" s="62">
        <f t="shared" si="2"/>
        <v>135.28</v>
      </c>
      <c r="AK13" s="62">
        <f t="shared" si="2"/>
        <v>0</v>
      </c>
      <c r="AL13" s="62">
        <f t="shared" si="2"/>
        <v>0</v>
      </c>
      <c r="AM13" s="62">
        <f t="shared" si="2"/>
        <v>32.239999999999995</v>
      </c>
      <c r="AN13" s="62">
        <f t="shared" si="2"/>
        <v>0</v>
      </c>
      <c r="AO13" s="62">
        <f t="shared" si="2"/>
        <v>0</v>
      </c>
      <c r="AP13" s="62">
        <f t="shared" si="2"/>
        <v>515.88</v>
      </c>
      <c r="AQ13" s="62">
        <f t="shared" si="2"/>
        <v>0</v>
      </c>
      <c r="AR13" s="62">
        <f t="shared" si="2"/>
        <v>0</v>
      </c>
      <c r="AS13" s="62">
        <f t="shared" si="2"/>
        <v>39.31</v>
      </c>
      <c r="AT13" s="62">
        <f t="shared" si="2"/>
        <v>0</v>
      </c>
      <c r="AU13" s="62">
        <f t="shared" si="2"/>
        <v>0</v>
      </c>
      <c r="AV13" s="62">
        <f t="shared" si="2"/>
        <v>18.990000000000002</v>
      </c>
    </row>
    <row r="14" spans="1:48" ht="15.75" hidden="1">
      <c r="A14" s="119"/>
      <c r="B14" s="120" t="s">
        <v>14</v>
      </c>
      <c r="C14" s="54">
        <v>139</v>
      </c>
      <c r="D14" s="54">
        <v>0.055</v>
      </c>
      <c r="E14" s="101">
        <f>F14+I14+L14+O14+R14+U14+X14+AA14+AD14+AG14+AJ14+AM14+AP14+AS14+AV14+AY14+BB14+BE14+BH14+BK14+BN14+BQ14+BT14+BW14+BZ14+CC14+CF14+CI14+CL14+CO14</f>
        <v>0</v>
      </c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</row>
    <row r="15" spans="1:48" ht="15.75" hidden="1">
      <c r="A15" s="119"/>
      <c r="B15" s="120" t="s">
        <v>44</v>
      </c>
      <c r="C15" s="54"/>
      <c r="D15" s="54"/>
      <c r="E15" s="101">
        <f>F15+I15+L15+O15+R15+U15+X15+AA15+AD15+AG15+AJ15+AM15+AP15+AS15+AV15+AY15+BB15+BE15+BH15+BK15+BN15+BQ15+BT15+BW15+BZ15+CC15+CF15+CI15+CL15+CO15</f>
        <v>0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</row>
    <row r="16" spans="1:48" ht="30">
      <c r="A16" s="119"/>
      <c r="B16" s="120" t="s">
        <v>1</v>
      </c>
      <c r="C16" s="54"/>
      <c r="D16" s="54"/>
      <c r="E16" s="101">
        <f>F16+I16+L16+O16+R16+U16+X16+AA16+AD16+AG16+AJ16+AM16+AP16+AS16+AV16+AY16+BB16+BE16+BH16+BK16+BN16+BQ16+BT16+BW16+BZ16+CC16+CF16+CI16+CL16+CO16+CP16+0.02</f>
        <v>481.88</v>
      </c>
      <c r="F16" s="102">
        <v>51.87</v>
      </c>
      <c r="G16" s="102"/>
      <c r="H16" s="102"/>
      <c r="I16" s="102">
        <v>73.23</v>
      </c>
      <c r="J16" s="102"/>
      <c r="K16" s="102"/>
      <c r="L16" s="102">
        <v>7.58</v>
      </c>
      <c r="M16" s="102"/>
      <c r="N16" s="102"/>
      <c r="O16" s="102">
        <v>2.77</v>
      </c>
      <c r="P16" s="102"/>
      <c r="Q16" s="102"/>
      <c r="R16" s="102">
        <v>117.18</v>
      </c>
      <c r="S16" s="102"/>
      <c r="T16" s="102"/>
      <c r="U16" s="102"/>
      <c r="V16" s="102"/>
      <c r="W16" s="102"/>
      <c r="X16" s="102">
        <v>48.24</v>
      </c>
      <c r="Y16" s="102"/>
      <c r="Z16" s="102"/>
      <c r="AA16" s="102">
        <v>25.33</v>
      </c>
      <c r="AB16" s="102"/>
      <c r="AC16" s="102"/>
      <c r="AD16" s="102">
        <v>5.94</v>
      </c>
      <c r="AE16" s="102"/>
      <c r="AF16" s="102"/>
      <c r="AG16" s="102"/>
      <c r="AH16" s="102"/>
      <c r="AI16" s="102"/>
      <c r="AJ16" s="102">
        <v>7.13</v>
      </c>
      <c r="AK16" s="102"/>
      <c r="AL16" s="102"/>
      <c r="AM16" s="102"/>
      <c r="AN16" s="102"/>
      <c r="AO16" s="102"/>
      <c r="AP16" s="102">
        <v>142.59</v>
      </c>
      <c r="AQ16" s="102"/>
      <c r="AR16" s="102"/>
      <c r="AS16" s="102"/>
      <c r="AT16" s="102"/>
      <c r="AU16" s="102"/>
      <c r="AV16" s="102"/>
    </row>
    <row r="17" spans="1:48" ht="0.75" customHeight="1">
      <c r="A17" s="119"/>
      <c r="B17" s="120" t="s">
        <v>38</v>
      </c>
      <c r="C17" s="54"/>
      <c r="D17" s="54"/>
      <c r="E17" s="101">
        <f>F17+I17+L17+O17+R17+U17+X17+AA17+AD17+AG17+AJ17+AM17+AP17+AS17+AV17+AY17+BB17+BE17+BH17+BK17+BN17+BQ17+BT17+BW17+BZ17+CC17+CF17+CI17+CL17+CO17+0.18</f>
        <v>78.54000000000002</v>
      </c>
      <c r="F17" s="102">
        <v>5.52</v>
      </c>
      <c r="G17" s="102"/>
      <c r="H17" s="102"/>
      <c r="I17" s="102">
        <v>8.28</v>
      </c>
      <c r="J17" s="102"/>
      <c r="K17" s="102"/>
      <c r="L17" s="102">
        <v>5.52</v>
      </c>
      <c r="M17" s="102"/>
      <c r="N17" s="102"/>
      <c r="O17" s="102">
        <v>8.28</v>
      </c>
      <c r="P17" s="102"/>
      <c r="Q17" s="102"/>
      <c r="R17" s="102">
        <v>8.28</v>
      </c>
      <c r="S17" s="102"/>
      <c r="T17" s="102"/>
      <c r="U17" s="102">
        <v>5.52</v>
      </c>
      <c r="V17" s="102"/>
      <c r="W17" s="102"/>
      <c r="X17" s="102">
        <v>8.28</v>
      </c>
      <c r="Y17" s="102"/>
      <c r="Z17" s="102"/>
      <c r="AA17" s="102">
        <v>5.52</v>
      </c>
      <c r="AB17" s="102"/>
      <c r="AC17" s="102"/>
      <c r="AD17" s="102">
        <v>6.6</v>
      </c>
      <c r="AE17" s="102"/>
      <c r="AF17" s="102"/>
      <c r="AG17" s="102">
        <v>2.76</v>
      </c>
      <c r="AH17" s="102"/>
      <c r="AI17" s="102"/>
      <c r="AJ17" s="102">
        <v>5.52</v>
      </c>
      <c r="AK17" s="102"/>
      <c r="AL17" s="102"/>
      <c r="AM17" s="102">
        <v>2.76</v>
      </c>
      <c r="AN17" s="102"/>
      <c r="AO17" s="102"/>
      <c r="AP17" s="102">
        <v>2.76</v>
      </c>
      <c r="AQ17" s="102"/>
      <c r="AR17" s="102"/>
      <c r="AS17" s="102">
        <v>2.76</v>
      </c>
      <c r="AT17" s="102"/>
      <c r="AU17" s="102"/>
      <c r="AV17" s="102"/>
    </row>
    <row r="18" spans="1:48" ht="30" hidden="1">
      <c r="A18" s="119"/>
      <c r="B18" s="120" t="s">
        <v>96</v>
      </c>
      <c r="C18" s="54"/>
      <c r="D18" s="54"/>
      <c r="E18" s="101">
        <f>F18+I18+L18+O18+R18+U18+X18+AA18+AD18+AG18+AJ18+AM18+AP18+AS18+AV18+AY18+BB18+BE18+BH18+BK18+BN18+BQ18+BT18+BW18+BZ18+CC18+CF18+CI18+CL18+CO18+0.15</f>
        <v>45.45</v>
      </c>
      <c r="F18" s="102">
        <v>3.6</v>
      </c>
      <c r="G18" s="102"/>
      <c r="H18" s="102"/>
      <c r="I18" s="102">
        <v>5.4</v>
      </c>
      <c r="J18" s="102"/>
      <c r="K18" s="102"/>
      <c r="L18" s="102">
        <v>3</v>
      </c>
      <c r="M18" s="102"/>
      <c r="N18" s="102"/>
      <c r="O18" s="102">
        <v>5.4</v>
      </c>
      <c r="P18" s="102"/>
      <c r="Q18" s="102"/>
      <c r="R18" s="102">
        <v>5.7</v>
      </c>
      <c r="S18" s="102"/>
      <c r="T18" s="102"/>
      <c r="U18" s="102">
        <v>3</v>
      </c>
      <c r="V18" s="102"/>
      <c r="W18" s="102"/>
      <c r="X18" s="102">
        <v>5.4</v>
      </c>
      <c r="Y18" s="102"/>
      <c r="Z18" s="102"/>
      <c r="AA18" s="102">
        <v>3.6</v>
      </c>
      <c r="AB18" s="102"/>
      <c r="AC18" s="102"/>
      <c r="AD18" s="102">
        <v>3</v>
      </c>
      <c r="AE18" s="102"/>
      <c r="AF18" s="102"/>
      <c r="AG18" s="102">
        <v>1.8</v>
      </c>
      <c r="AH18" s="102"/>
      <c r="AI18" s="102"/>
      <c r="AJ18" s="102">
        <v>2.4</v>
      </c>
      <c r="AK18" s="102"/>
      <c r="AL18" s="102"/>
      <c r="AM18" s="102">
        <v>1.2</v>
      </c>
      <c r="AN18" s="102"/>
      <c r="AO18" s="102"/>
      <c r="AP18" s="102">
        <v>0.6</v>
      </c>
      <c r="AQ18" s="102"/>
      <c r="AR18" s="102"/>
      <c r="AS18" s="102">
        <v>0.6</v>
      </c>
      <c r="AT18" s="102"/>
      <c r="AU18" s="102"/>
      <c r="AV18" s="102">
        <v>0.6</v>
      </c>
    </row>
    <row r="19" spans="1:48" ht="30" hidden="1">
      <c r="A19" s="119"/>
      <c r="B19" s="120" t="s">
        <v>97</v>
      </c>
      <c r="C19" s="54"/>
      <c r="D19" s="54"/>
      <c r="E19" s="101">
        <f>F19+I19+L19+O19+R19+U19+X19+AA19+AD19+AG19+AJ19+AM19+AP19+AS19+AV19+AY19+BB19+BE19+BH19+BK19+BN19+BQ19+BT19+BW19+BZ19+CC19+CF19+CI19+CL19+CO19</f>
        <v>7.2</v>
      </c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>
        <v>1.2</v>
      </c>
      <c r="AE19" s="102"/>
      <c r="AF19" s="102"/>
      <c r="AG19" s="102">
        <v>1.2</v>
      </c>
      <c r="AH19" s="102"/>
      <c r="AI19" s="102"/>
      <c r="AJ19" s="102">
        <v>1.2</v>
      </c>
      <c r="AK19" s="102"/>
      <c r="AL19" s="102"/>
      <c r="AM19" s="102">
        <v>1.2</v>
      </c>
      <c r="AN19" s="102"/>
      <c r="AO19" s="102"/>
      <c r="AP19" s="102"/>
      <c r="AQ19" s="102"/>
      <c r="AR19" s="102"/>
      <c r="AS19" s="102">
        <v>1.2</v>
      </c>
      <c r="AT19" s="102"/>
      <c r="AU19" s="102"/>
      <c r="AV19" s="102">
        <v>1.2</v>
      </c>
    </row>
    <row r="20" spans="1:48" ht="30" hidden="1">
      <c r="A20" s="119"/>
      <c r="B20" s="120" t="s">
        <v>98</v>
      </c>
      <c r="C20" s="54"/>
      <c r="D20" s="54"/>
      <c r="E20" s="101">
        <f>F20+I20+L20+O20+R20+U20+X20+AA20+AD20+AG20+AJ20+AM20+AP20+AS20+AV20+AY20+BB20+BE20+BH20+BK20+BN20+BQ20+BT20+BW20+BZ20+CC20+CF20+CI20+CL20+CO20</f>
        <v>0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</row>
    <row r="21" spans="1:48" ht="15.75" hidden="1">
      <c r="A21" s="119"/>
      <c r="B21" s="120" t="s">
        <v>41</v>
      </c>
      <c r="C21" s="54">
        <v>1</v>
      </c>
      <c r="D21" s="54">
        <v>0.5</v>
      </c>
      <c r="E21" s="101">
        <f>F21+I21+L21+O21+R21+U21+X21+AA21+AD21+AG21+AJ21+AM21+AP21+AS21+AV21+AY21+BB21+BE21+BH21+BK21+BN21+BQ21+BT21+BW21+BZ21+CC21+CF21+CI21+CL21+CO21</f>
        <v>5</v>
      </c>
      <c r="F21" s="102"/>
      <c r="G21" s="102"/>
      <c r="H21" s="102"/>
      <c r="I21" s="102"/>
      <c r="J21" s="102"/>
      <c r="K21" s="102"/>
      <c r="L21" s="102"/>
      <c r="M21" s="102"/>
      <c r="N21" s="102"/>
      <c r="O21" s="102">
        <v>5</v>
      </c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</row>
    <row r="22" spans="1:48" ht="30" hidden="1">
      <c r="A22" s="119"/>
      <c r="B22" s="42" t="s">
        <v>65</v>
      </c>
      <c r="C22" s="54"/>
      <c r="D22" s="54"/>
      <c r="E22" s="101">
        <f>F22+I22+L22+O22+R22+U22+X22+AA22+AD22+AG22+AJ22+AM22+AP22+AS22+AV22+AY22+BB22+BE22+BH22+BK22+BN22+BQ22+BT22+BW22+BZ22+CC22+CF22+CI22+CL22+CO22-0.01</f>
        <v>414.63</v>
      </c>
      <c r="F22" s="102">
        <v>30.55</v>
      </c>
      <c r="G22" s="102"/>
      <c r="H22" s="102"/>
      <c r="I22" s="102">
        <v>48.31</v>
      </c>
      <c r="J22" s="102"/>
      <c r="K22" s="102"/>
      <c r="L22" s="102">
        <v>26.13</v>
      </c>
      <c r="M22" s="102"/>
      <c r="N22" s="102"/>
      <c r="O22" s="102">
        <v>46.51</v>
      </c>
      <c r="P22" s="102"/>
      <c r="Q22" s="102"/>
      <c r="R22" s="102">
        <v>47.93</v>
      </c>
      <c r="S22" s="102"/>
      <c r="T22" s="102"/>
      <c r="U22" s="102">
        <v>26.13</v>
      </c>
      <c r="V22" s="102"/>
      <c r="W22" s="102"/>
      <c r="X22" s="102">
        <v>49.45</v>
      </c>
      <c r="Y22" s="102"/>
      <c r="Z22" s="102"/>
      <c r="AA22" s="102">
        <v>31.02</v>
      </c>
      <c r="AB22" s="102"/>
      <c r="AC22" s="102"/>
      <c r="AD22" s="102">
        <v>22.1</v>
      </c>
      <c r="AE22" s="102"/>
      <c r="AF22" s="102"/>
      <c r="AG22" s="102">
        <v>14.05</v>
      </c>
      <c r="AH22" s="102"/>
      <c r="AI22" s="102"/>
      <c r="AJ22" s="102">
        <v>23.03</v>
      </c>
      <c r="AK22" s="102"/>
      <c r="AL22" s="102"/>
      <c r="AM22" s="102">
        <v>17.27</v>
      </c>
      <c r="AN22" s="102"/>
      <c r="AO22" s="102"/>
      <c r="AP22" s="102">
        <v>7.02</v>
      </c>
      <c r="AQ22" s="102"/>
      <c r="AR22" s="102"/>
      <c r="AS22" s="102">
        <v>14.08</v>
      </c>
      <c r="AT22" s="102"/>
      <c r="AU22" s="102"/>
      <c r="AV22" s="102">
        <v>11.06</v>
      </c>
    </row>
    <row r="23" spans="1:48" ht="15.75" hidden="1">
      <c r="A23" s="119"/>
      <c r="B23" s="42" t="s">
        <v>2</v>
      </c>
      <c r="C23" s="54"/>
      <c r="D23" s="54"/>
      <c r="E23" s="101">
        <f>F23+I23+L23+O23+R23+U23+X23+AA23+AD23+AG23+AJ23+AM23+AP23+AS23+AV23+AY23+BB23+BE23+BH23+BK23+BN23+BQ23+BT23+BW23+BZ23+CC23+CF23+CI23+CL23+CO23-0.01</f>
        <v>33.62</v>
      </c>
      <c r="F23" s="102">
        <v>2.48</v>
      </c>
      <c r="G23" s="102"/>
      <c r="H23" s="102"/>
      <c r="I23" s="102">
        <v>3.92</v>
      </c>
      <c r="J23" s="102"/>
      <c r="K23" s="102"/>
      <c r="L23" s="102">
        <v>2.12</v>
      </c>
      <c r="M23" s="102"/>
      <c r="N23" s="102"/>
      <c r="O23" s="102">
        <v>3.77</v>
      </c>
      <c r="P23" s="102"/>
      <c r="Q23" s="102"/>
      <c r="R23" s="102">
        <v>3.89</v>
      </c>
      <c r="S23" s="102"/>
      <c r="T23" s="102"/>
      <c r="U23" s="102">
        <v>2.12</v>
      </c>
      <c r="V23" s="102"/>
      <c r="W23" s="102"/>
      <c r="X23" s="102">
        <v>4.01</v>
      </c>
      <c r="Y23" s="102"/>
      <c r="Z23" s="102"/>
      <c r="AA23" s="102">
        <v>2.51</v>
      </c>
      <c r="AB23" s="102"/>
      <c r="AC23" s="102"/>
      <c r="AD23" s="102">
        <v>1.79</v>
      </c>
      <c r="AE23" s="102"/>
      <c r="AF23" s="102"/>
      <c r="AG23" s="102">
        <v>1.14</v>
      </c>
      <c r="AH23" s="102"/>
      <c r="AI23" s="102"/>
      <c r="AJ23" s="102">
        <v>1.87</v>
      </c>
      <c r="AK23" s="102"/>
      <c r="AL23" s="102"/>
      <c r="AM23" s="102">
        <v>1.4</v>
      </c>
      <c r="AN23" s="102"/>
      <c r="AO23" s="102"/>
      <c r="AP23" s="102">
        <v>0.57</v>
      </c>
      <c r="AQ23" s="102"/>
      <c r="AR23" s="102"/>
      <c r="AS23" s="102">
        <v>1.14</v>
      </c>
      <c r="AT23" s="102"/>
      <c r="AU23" s="102"/>
      <c r="AV23" s="102">
        <v>0.9</v>
      </c>
    </row>
    <row r="24" spans="1:48" ht="30" hidden="1">
      <c r="A24" s="119"/>
      <c r="B24" s="120" t="s">
        <v>40</v>
      </c>
      <c r="C24" s="54"/>
      <c r="D24" s="54"/>
      <c r="E24" s="101">
        <f>F24+I24+L24+O24+R24+U24+X24+AA24+AD24+AG24+AJ24+AM24+AP24+AS24+AV24+AY24+BB24+BE24+BH24+BK24+BN24+BQ24+BT24+BW24+BZ24+CC24+CF24+CI24+CL24+CO24+0.97</f>
        <v>15.270000000000003</v>
      </c>
      <c r="F24" s="102"/>
      <c r="G24" s="102"/>
      <c r="H24" s="102"/>
      <c r="I24" s="102"/>
      <c r="J24" s="102"/>
      <c r="K24" s="102"/>
      <c r="L24" s="102"/>
      <c r="M24" s="102"/>
      <c r="N24" s="102"/>
      <c r="O24" s="102">
        <v>1.3</v>
      </c>
      <c r="P24" s="102"/>
      <c r="Q24" s="102"/>
      <c r="R24" s="102">
        <v>1.3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>
        <v>2.6</v>
      </c>
      <c r="AE24" s="102"/>
      <c r="AF24" s="102"/>
      <c r="AG24" s="102">
        <v>1.3</v>
      </c>
      <c r="AH24" s="102"/>
      <c r="AI24" s="102"/>
      <c r="AJ24" s="102">
        <v>2.6</v>
      </c>
      <c r="AK24" s="102"/>
      <c r="AL24" s="102"/>
      <c r="AM24" s="102">
        <v>1.3</v>
      </c>
      <c r="AN24" s="102"/>
      <c r="AO24" s="102"/>
      <c r="AP24" s="102">
        <v>1.3</v>
      </c>
      <c r="AQ24" s="102"/>
      <c r="AR24" s="102"/>
      <c r="AS24" s="102">
        <v>1.3</v>
      </c>
      <c r="AT24" s="102"/>
      <c r="AU24" s="102"/>
      <c r="AV24" s="102">
        <v>1.3</v>
      </c>
    </row>
    <row r="25" spans="1:48" ht="30" hidden="1">
      <c r="A25" s="119"/>
      <c r="B25" s="120" t="s">
        <v>42</v>
      </c>
      <c r="C25" s="54"/>
      <c r="D25" s="54"/>
      <c r="E25" s="101">
        <f aca="true" t="shared" si="3" ref="E25:E30">F25+I25+L25+O25+R25+U25+X25+AA25+AD25+AG25+AJ25+AM25+AP25+AS25+AV25+AY25+BB25+BE25+BH25+BK25+BN25+BQ25+BT25+BW25+BZ25+CC25+CF25+CI25+CL25+CO25</f>
        <v>0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</row>
    <row r="26" spans="1:48" ht="30" hidden="1">
      <c r="A26" s="119"/>
      <c r="B26" s="120" t="s">
        <v>64</v>
      </c>
      <c r="C26" s="54"/>
      <c r="D26" s="54"/>
      <c r="E26" s="103">
        <f t="shared" si="3"/>
        <v>80.1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>
        <v>80.1</v>
      </c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</row>
    <row r="27" spans="1:48" ht="30" hidden="1">
      <c r="A27" s="119"/>
      <c r="B27" s="120" t="s">
        <v>39</v>
      </c>
      <c r="C27" s="54"/>
      <c r="D27" s="54"/>
      <c r="E27" s="101">
        <f>F27+I27+L27+O27+R27+U27+X27+AA27+AD27+AG27+AJ27+AM27+AP27+AS27+AV27+AY27+BB27+BE27+BH27+BK27+BN27+BQ27+BT27+BW27+BZ27+CC27+CF27+CI27+CL27+CO27-0.6</f>
        <v>23.400000000000002</v>
      </c>
      <c r="F27" s="102">
        <v>2</v>
      </c>
      <c r="G27" s="102"/>
      <c r="H27" s="102"/>
      <c r="I27" s="102">
        <v>2</v>
      </c>
      <c r="J27" s="102"/>
      <c r="K27" s="102"/>
      <c r="L27" s="102">
        <v>1</v>
      </c>
      <c r="M27" s="102"/>
      <c r="N27" s="102"/>
      <c r="O27" s="102">
        <v>2.9</v>
      </c>
      <c r="P27" s="102"/>
      <c r="Q27" s="102"/>
      <c r="R27" s="102">
        <v>2.9</v>
      </c>
      <c r="S27" s="102"/>
      <c r="T27" s="102"/>
      <c r="U27" s="102">
        <v>1.9</v>
      </c>
      <c r="V27" s="102"/>
      <c r="W27" s="102"/>
      <c r="X27" s="102">
        <v>2</v>
      </c>
      <c r="Y27" s="102"/>
      <c r="Z27" s="102"/>
      <c r="AA27" s="102">
        <v>2</v>
      </c>
      <c r="AB27" s="102"/>
      <c r="AC27" s="102"/>
      <c r="AD27" s="102">
        <v>1</v>
      </c>
      <c r="AE27" s="102"/>
      <c r="AF27" s="102"/>
      <c r="AG27" s="102">
        <v>1</v>
      </c>
      <c r="AH27" s="102"/>
      <c r="AI27" s="102"/>
      <c r="AJ27" s="102">
        <v>2</v>
      </c>
      <c r="AK27" s="102"/>
      <c r="AL27" s="102"/>
      <c r="AM27" s="102">
        <v>1</v>
      </c>
      <c r="AN27" s="102"/>
      <c r="AO27" s="102"/>
      <c r="AP27" s="102">
        <v>0.3</v>
      </c>
      <c r="AQ27" s="102"/>
      <c r="AR27" s="102"/>
      <c r="AS27" s="102">
        <v>1</v>
      </c>
      <c r="AT27" s="102"/>
      <c r="AU27" s="102"/>
      <c r="AV27" s="102">
        <v>1</v>
      </c>
    </row>
    <row r="28" spans="1:48" ht="30" hidden="1">
      <c r="A28" s="119"/>
      <c r="B28" s="120" t="s">
        <v>70</v>
      </c>
      <c r="C28" s="31"/>
      <c r="D28" s="31"/>
      <c r="E28" s="103">
        <f t="shared" si="3"/>
        <v>0</v>
      </c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</row>
    <row r="29" spans="1:48" ht="30" hidden="1">
      <c r="A29" s="119"/>
      <c r="B29" s="120" t="s">
        <v>71</v>
      </c>
      <c r="C29" s="31"/>
      <c r="D29" s="31"/>
      <c r="E29" s="103">
        <f t="shared" si="3"/>
        <v>44.4</v>
      </c>
      <c r="F29" s="102">
        <v>3.6</v>
      </c>
      <c r="G29" s="102"/>
      <c r="H29" s="102"/>
      <c r="I29" s="102">
        <v>5.4</v>
      </c>
      <c r="J29" s="102"/>
      <c r="K29" s="102"/>
      <c r="L29" s="102">
        <v>3</v>
      </c>
      <c r="M29" s="102"/>
      <c r="N29" s="102"/>
      <c r="O29" s="102">
        <v>5.4</v>
      </c>
      <c r="P29" s="102"/>
      <c r="Q29" s="102"/>
      <c r="R29" s="102">
        <v>5.4</v>
      </c>
      <c r="S29" s="102"/>
      <c r="T29" s="102"/>
      <c r="U29" s="102">
        <v>3</v>
      </c>
      <c r="V29" s="102"/>
      <c r="W29" s="102"/>
      <c r="X29" s="102">
        <v>5.4</v>
      </c>
      <c r="Y29" s="102"/>
      <c r="Z29" s="102"/>
      <c r="AA29" s="102">
        <v>3.6</v>
      </c>
      <c r="AB29" s="102"/>
      <c r="AC29" s="102"/>
      <c r="AD29" s="102">
        <v>3</v>
      </c>
      <c r="AE29" s="102"/>
      <c r="AF29" s="102"/>
      <c r="AG29" s="102">
        <v>1.8</v>
      </c>
      <c r="AH29" s="102"/>
      <c r="AI29" s="102"/>
      <c r="AJ29" s="102">
        <v>2.4</v>
      </c>
      <c r="AK29" s="102"/>
      <c r="AL29" s="102"/>
      <c r="AM29" s="102">
        <v>1.2</v>
      </c>
      <c r="AN29" s="102"/>
      <c r="AO29" s="102"/>
      <c r="AP29" s="102"/>
      <c r="AQ29" s="102"/>
      <c r="AR29" s="102"/>
      <c r="AS29" s="102">
        <v>0.6</v>
      </c>
      <c r="AT29" s="102"/>
      <c r="AU29" s="102"/>
      <c r="AV29" s="102">
        <v>0.6</v>
      </c>
    </row>
    <row r="30" spans="1:48" ht="30" hidden="1">
      <c r="A30" s="119"/>
      <c r="B30" s="42" t="s">
        <v>7</v>
      </c>
      <c r="C30" s="54"/>
      <c r="D30" s="54"/>
      <c r="E30" s="101">
        <f t="shared" si="3"/>
        <v>0</v>
      </c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</row>
    <row r="31" spans="1:48" ht="15.75" hidden="1">
      <c r="A31" s="119"/>
      <c r="B31" s="42" t="s">
        <v>6</v>
      </c>
      <c r="C31" s="54"/>
      <c r="D31" s="54"/>
      <c r="E31" s="101">
        <f>F31+I31+L31+O31+R31+U31+X31+AA31+AD31+AG31+AJ31+AM31+AP31+AS31+AV31+AY31+BB31+BE31+BH31+BK31+BN31+BQ31+BT31+BW31+BZ31+CC31+CF31+CI31+CL31+CO31+CP31+0.26</f>
        <v>105.96</v>
      </c>
      <c r="F31" s="102">
        <v>10.78</v>
      </c>
      <c r="G31" s="102"/>
      <c r="H31" s="102"/>
      <c r="I31" s="102">
        <v>14.05</v>
      </c>
      <c r="J31" s="102"/>
      <c r="K31" s="102"/>
      <c r="L31" s="102">
        <v>4.5</v>
      </c>
      <c r="M31" s="102"/>
      <c r="N31" s="102"/>
      <c r="O31" s="102">
        <v>10.24</v>
      </c>
      <c r="P31" s="102"/>
      <c r="Q31" s="102"/>
      <c r="R31" s="102">
        <v>5.4</v>
      </c>
      <c r="S31" s="102"/>
      <c r="T31" s="102"/>
      <c r="U31" s="102">
        <v>2.4</v>
      </c>
      <c r="V31" s="102"/>
      <c r="W31" s="102"/>
      <c r="X31" s="102">
        <v>6.77</v>
      </c>
      <c r="Y31" s="102"/>
      <c r="Z31" s="102"/>
      <c r="AA31" s="102">
        <v>11.85</v>
      </c>
      <c r="AB31" s="102"/>
      <c r="AC31" s="102"/>
      <c r="AD31" s="102">
        <v>3.9</v>
      </c>
      <c r="AE31" s="102"/>
      <c r="AF31" s="102"/>
      <c r="AG31" s="102">
        <v>4.17</v>
      </c>
      <c r="AH31" s="102"/>
      <c r="AI31" s="102"/>
      <c r="AJ31" s="102">
        <v>7.03</v>
      </c>
      <c r="AK31" s="102"/>
      <c r="AL31" s="102"/>
      <c r="AM31" s="102">
        <v>4.91</v>
      </c>
      <c r="AN31" s="102"/>
      <c r="AO31" s="102"/>
      <c r="AP31" s="102">
        <v>0.74</v>
      </c>
      <c r="AQ31" s="102"/>
      <c r="AR31" s="102"/>
      <c r="AS31" s="102">
        <v>16.63</v>
      </c>
      <c r="AT31" s="102"/>
      <c r="AU31" s="102"/>
      <c r="AV31" s="102">
        <v>2.33</v>
      </c>
    </row>
    <row r="32" spans="1:48" ht="15.75" hidden="1">
      <c r="A32" s="119"/>
      <c r="B32" s="42" t="s">
        <v>66</v>
      </c>
      <c r="C32" s="54"/>
      <c r="D32" s="54"/>
      <c r="E32" s="101">
        <f>F32+I32+L32+O32+R32+U32+X32+AA32+AD32+AG32+AJ32+AM32+AP32+AS32+AV32+AY32+BB32+BE32+BH32+BK32+BN32+BQ32+BT32+BW32+BZ32+CC32+CF32+CI32+CL32+CO32</f>
        <v>360</v>
      </c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>
        <v>360</v>
      </c>
      <c r="AQ32" s="102"/>
      <c r="AR32" s="102"/>
      <c r="AS32" s="102"/>
      <c r="AT32" s="102"/>
      <c r="AU32" s="102"/>
      <c r="AV32" s="102"/>
    </row>
    <row r="33" spans="1:48" ht="15.75">
      <c r="A33" s="20"/>
      <c r="B33" s="21" t="s">
        <v>16</v>
      </c>
      <c r="C33" s="22"/>
      <c r="D33" s="22"/>
      <c r="E33" s="104">
        <f aca="true" t="shared" si="4" ref="E33:AV33">E10/E34*100</f>
        <v>98.37960836755917</v>
      </c>
      <c r="F33" s="105">
        <f t="shared" si="4"/>
        <v>99.99369092636915</v>
      </c>
      <c r="G33" s="105" t="e">
        <f t="shared" si="4"/>
        <v>#DIV/0!</v>
      </c>
      <c r="H33" s="105" t="e">
        <f t="shared" si="4"/>
        <v>#DIV/0!</v>
      </c>
      <c r="I33" s="105">
        <f t="shared" si="4"/>
        <v>95.98418240078132</v>
      </c>
      <c r="J33" s="105" t="e">
        <f t="shared" si="4"/>
        <v>#DIV/0!</v>
      </c>
      <c r="K33" s="105" t="e">
        <f t="shared" si="4"/>
        <v>#DIV/0!</v>
      </c>
      <c r="L33" s="105">
        <f t="shared" si="4"/>
        <v>98.92273297550207</v>
      </c>
      <c r="M33" s="105" t="e">
        <f t="shared" si="4"/>
        <v>#DIV/0!</v>
      </c>
      <c r="N33" s="105" t="e">
        <f t="shared" si="4"/>
        <v>#DIV/0!</v>
      </c>
      <c r="O33" s="105">
        <f t="shared" si="4"/>
        <v>98.44567937446655</v>
      </c>
      <c r="P33" s="105" t="e">
        <f t="shared" si="4"/>
        <v>#DIV/0!</v>
      </c>
      <c r="Q33" s="105" t="e">
        <f t="shared" si="4"/>
        <v>#DIV/0!</v>
      </c>
      <c r="R33" s="105">
        <f t="shared" si="4"/>
        <v>97.96166196070835</v>
      </c>
      <c r="S33" s="105" t="e">
        <f t="shared" si="4"/>
        <v>#DIV/0!</v>
      </c>
      <c r="T33" s="105" t="e">
        <f t="shared" si="4"/>
        <v>#DIV/0!</v>
      </c>
      <c r="U33" s="105">
        <f t="shared" si="4"/>
        <v>97.94624137199935</v>
      </c>
      <c r="V33" s="105" t="e">
        <f t="shared" si="4"/>
        <v>#DIV/0!</v>
      </c>
      <c r="W33" s="105" t="e">
        <f t="shared" si="4"/>
        <v>#DIV/0!</v>
      </c>
      <c r="X33" s="105">
        <f t="shared" si="4"/>
        <v>99.56249632143769</v>
      </c>
      <c r="Y33" s="23" t="e">
        <f t="shared" si="4"/>
        <v>#DIV/0!</v>
      </c>
      <c r="Z33" s="23" t="e">
        <f t="shared" si="4"/>
        <v>#DIV/0!</v>
      </c>
      <c r="AA33" s="23">
        <f t="shared" si="4"/>
        <v>99.54320250184475</v>
      </c>
      <c r="AB33" s="23" t="e">
        <f t="shared" si="4"/>
        <v>#DIV/0!</v>
      </c>
      <c r="AC33" s="23" t="e">
        <f t="shared" si="4"/>
        <v>#DIV/0!</v>
      </c>
      <c r="AD33" s="23">
        <f t="shared" si="4"/>
        <v>99.07507831554145</v>
      </c>
      <c r="AE33" s="23" t="e">
        <f t="shared" si="4"/>
        <v>#DIV/0!</v>
      </c>
      <c r="AF33" s="23" t="e">
        <f t="shared" si="4"/>
        <v>#DIV/0!</v>
      </c>
      <c r="AG33" s="23">
        <f t="shared" si="4"/>
        <v>100.42482662363155</v>
      </c>
      <c r="AH33" s="23" t="e">
        <f t="shared" si="4"/>
        <v>#DIV/0!</v>
      </c>
      <c r="AI33" s="23" t="e">
        <f t="shared" si="4"/>
        <v>#DIV/0!</v>
      </c>
      <c r="AJ33" s="23">
        <f t="shared" si="4"/>
        <v>97.399904611291</v>
      </c>
      <c r="AK33" s="23" t="e">
        <f t="shared" si="4"/>
        <v>#DIV/0!</v>
      </c>
      <c r="AL33" s="23" t="e">
        <f t="shared" si="4"/>
        <v>#DIV/0!</v>
      </c>
      <c r="AM33" s="23">
        <f t="shared" si="4"/>
        <v>98.12813803832829</v>
      </c>
      <c r="AN33" s="23" t="e">
        <f t="shared" si="4"/>
        <v>#DIV/0!</v>
      </c>
      <c r="AO33" s="23" t="e">
        <f t="shared" si="4"/>
        <v>#DIV/0!</v>
      </c>
      <c r="AP33" s="23">
        <f t="shared" si="4"/>
        <v>97.83220123116114</v>
      </c>
      <c r="AQ33" s="23" t="e">
        <f t="shared" si="4"/>
        <v>#DIV/0!</v>
      </c>
      <c r="AR33" s="23" t="e">
        <f t="shared" si="4"/>
        <v>#DIV/0!</v>
      </c>
      <c r="AS33" s="23">
        <f t="shared" si="4"/>
        <v>98.78129463950079</v>
      </c>
      <c r="AT33" s="23" t="e">
        <f t="shared" si="4"/>
        <v>#DIV/0!</v>
      </c>
      <c r="AU33" s="23" t="e">
        <f t="shared" si="4"/>
        <v>#DIV/0!</v>
      </c>
      <c r="AV33" s="23">
        <f t="shared" si="4"/>
        <v>96.08946186150992</v>
      </c>
    </row>
    <row r="34" spans="1:48" ht="15.75">
      <c r="A34" s="24"/>
      <c r="B34" s="25" t="s">
        <v>17</v>
      </c>
      <c r="C34" s="26"/>
      <c r="D34" s="26"/>
      <c r="E34" s="27">
        <f>E35+E37</f>
        <v>35056.340000000004</v>
      </c>
      <c r="F34" s="27">
        <f aca="true" t="shared" si="5" ref="F34:AV34">F35+F36+F37</f>
        <v>2536.03</v>
      </c>
      <c r="G34" s="27">
        <f t="shared" si="5"/>
        <v>0</v>
      </c>
      <c r="H34" s="27">
        <f t="shared" si="5"/>
        <v>0</v>
      </c>
      <c r="I34" s="27">
        <f t="shared" si="5"/>
        <v>3972.79</v>
      </c>
      <c r="J34" s="27">
        <f t="shared" si="5"/>
        <v>0</v>
      </c>
      <c r="K34" s="27">
        <f t="shared" si="5"/>
        <v>0</v>
      </c>
      <c r="L34" s="27">
        <f t="shared" si="5"/>
        <v>2120.1800000000003</v>
      </c>
      <c r="M34" s="27">
        <f t="shared" si="5"/>
        <v>0</v>
      </c>
      <c r="N34" s="27">
        <f t="shared" si="5"/>
        <v>0</v>
      </c>
      <c r="O34" s="27">
        <f t="shared" si="5"/>
        <v>3784.29</v>
      </c>
      <c r="P34" s="27">
        <f t="shared" si="5"/>
        <v>0</v>
      </c>
      <c r="Q34" s="27">
        <f t="shared" si="5"/>
        <v>0</v>
      </c>
      <c r="R34" s="27">
        <f t="shared" si="5"/>
        <v>4026.81</v>
      </c>
      <c r="S34" s="27">
        <f t="shared" si="5"/>
        <v>0</v>
      </c>
      <c r="T34" s="27">
        <f t="shared" si="5"/>
        <v>0</v>
      </c>
      <c r="U34" s="27">
        <f t="shared" si="5"/>
        <v>2122.45</v>
      </c>
      <c r="V34" s="27">
        <f t="shared" si="5"/>
        <v>0</v>
      </c>
      <c r="W34" s="27">
        <f t="shared" si="5"/>
        <v>0</v>
      </c>
      <c r="X34" s="27">
        <f t="shared" si="5"/>
        <v>4077.68</v>
      </c>
      <c r="Y34" s="27">
        <f t="shared" si="5"/>
        <v>0</v>
      </c>
      <c r="Z34" s="27">
        <f t="shared" si="5"/>
        <v>0</v>
      </c>
      <c r="AA34" s="27">
        <f t="shared" si="5"/>
        <v>2561.31</v>
      </c>
      <c r="AB34" s="27">
        <f t="shared" si="5"/>
        <v>0</v>
      </c>
      <c r="AC34" s="27">
        <f t="shared" si="5"/>
        <v>0</v>
      </c>
      <c r="AD34" s="27">
        <f t="shared" si="5"/>
        <v>1816.3700000000001</v>
      </c>
      <c r="AE34" s="27">
        <f t="shared" si="5"/>
        <v>0</v>
      </c>
      <c r="AF34" s="27">
        <f t="shared" si="5"/>
        <v>0</v>
      </c>
      <c r="AG34" s="27">
        <f t="shared" si="5"/>
        <v>1146.35</v>
      </c>
      <c r="AH34" s="27">
        <f t="shared" si="5"/>
        <v>0</v>
      </c>
      <c r="AI34" s="27">
        <f t="shared" si="5"/>
        <v>0</v>
      </c>
      <c r="AJ34" s="27">
        <f t="shared" si="5"/>
        <v>1991.85</v>
      </c>
      <c r="AK34" s="27">
        <f t="shared" si="5"/>
        <v>0</v>
      </c>
      <c r="AL34" s="27">
        <f t="shared" si="5"/>
        <v>0</v>
      </c>
      <c r="AM34" s="27">
        <f t="shared" si="5"/>
        <v>1414.1</v>
      </c>
      <c r="AN34" s="27">
        <f t="shared" si="5"/>
        <v>0</v>
      </c>
      <c r="AO34" s="27">
        <f t="shared" si="5"/>
        <v>0</v>
      </c>
      <c r="AP34" s="27">
        <f t="shared" si="5"/>
        <v>1130.6399999999999</v>
      </c>
      <c r="AQ34" s="27">
        <f t="shared" si="5"/>
        <v>0</v>
      </c>
      <c r="AR34" s="27">
        <f t="shared" si="5"/>
        <v>0</v>
      </c>
      <c r="AS34" s="27">
        <f t="shared" si="5"/>
        <v>1330.1</v>
      </c>
      <c r="AT34" s="27">
        <f t="shared" si="5"/>
        <v>0</v>
      </c>
      <c r="AU34" s="27">
        <f t="shared" si="5"/>
        <v>0</v>
      </c>
      <c r="AV34" s="27">
        <f t="shared" si="5"/>
        <v>1023.9</v>
      </c>
    </row>
    <row r="35" spans="1:48" ht="31.5">
      <c r="A35" s="106" t="s">
        <v>18</v>
      </c>
      <c r="B35" s="98" t="s">
        <v>13</v>
      </c>
      <c r="C35" s="121"/>
      <c r="D35" s="121"/>
      <c r="E35" s="107">
        <f>F35+I35+L35+O35+R35+U35+X35+AA35+AD35+AG35+AJ35+AM35+AP35+AS35+AV35+AY35+BB35+BE35+BH35+BK35+BN35+BQ35+BT35+BW35+BZ35+CC35+CF35+CI35+CL35+CO35</f>
        <v>33294.560000000005</v>
      </c>
      <c r="F35" s="108">
        <v>2419.01</v>
      </c>
      <c r="G35" s="109"/>
      <c r="H35" s="109"/>
      <c r="I35" s="108">
        <v>3802.86</v>
      </c>
      <c r="J35" s="109"/>
      <c r="K35" s="109"/>
      <c r="L35" s="108">
        <v>2065.78</v>
      </c>
      <c r="M35" s="109"/>
      <c r="N35" s="109"/>
      <c r="O35" s="108">
        <v>3695.02</v>
      </c>
      <c r="P35" s="109"/>
      <c r="Q35" s="109"/>
      <c r="R35" s="108">
        <v>3810.85</v>
      </c>
      <c r="S35" s="109"/>
      <c r="T35" s="109"/>
      <c r="U35" s="108">
        <v>2076.77</v>
      </c>
      <c r="V35" s="109"/>
      <c r="W35" s="109"/>
      <c r="X35" s="108">
        <v>3945.31</v>
      </c>
      <c r="Y35" s="108"/>
      <c r="Z35" s="108"/>
      <c r="AA35" s="108">
        <v>2471.61</v>
      </c>
      <c r="AB35" s="108"/>
      <c r="AC35" s="108"/>
      <c r="AD35" s="108">
        <v>1763.91</v>
      </c>
      <c r="AE35" s="108"/>
      <c r="AF35" s="108"/>
      <c r="AG35" s="108">
        <v>1116.26</v>
      </c>
      <c r="AH35" s="108"/>
      <c r="AI35" s="108"/>
      <c r="AJ35" s="108">
        <v>1850.22</v>
      </c>
      <c r="AK35" s="108"/>
      <c r="AL35" s="108"/>
      <c r="AM35" s="108">
        <v>1381</v>
      </c>
      <c r="AN35" s="108"/>
      <c r="AO35" s="108"/>
      <c r="AP35" s="108">
        <v>601.4</v>
      </c>
      <c r="AQ35" s="108"/>
      <c r="AR35" s="108"/>
      <c r="AS35" s="108">
        <v>1290.04</v>
      </c>
      <c r="AT35" s="108"/>
      <c r="AU35" s="108"/>
      <c r="AV35" s="108">
        <v>1004.52</v>
      </c>
    </row>
    <row r="36" spans="1:48" ht="31.5" hidden="1">
      <c r="A36" s="77"/>
      <c r="B36" s="16" t="s">
        <v>99</v>
      </c>
      <c r="C36" s="18"/>
      <c r="D36" s="18"/>
      <c r="E36" s="61">
        <f>F36+I36+L36+O36+R36+U36+X36+AA36+AD36+AG36+AJ36+AM36+AP36+AS36+AV36+AY36+BB36+BE36+BH36+BK36+BN36+BQ36+BT36+BW36+BZ36+CC36+CF36+CI36+CL36+CO36</f>
        <v>0</v>
      </c>
      <c r="F36" s="31"/>
      <c r="G36" s="32"/>
      <c r="H36" s="32"/>
      <c r="I36" s="31"/>
      <c r="J36" s="32"/>
      <c r="K36" s="32"/>
      <c r="L36" s="31"/>
      <c r="M36" s="32"/>
      <c r="N36" s="32"/>
      <c r="O36" s="31"/>
      <c r="P36" s="32"/>
      <c r="Q36" s="32"/>
      <c r="R36" s="31"/>
      <c r="S36" s="32"/>
      <c r="T36" s="32"/>
      <c r="U36" s="31"/>
      <c r="V36" s="32"/>
      <c r="W36" s="32"/>
      <c r="X36" s="31"/>
      <c r="Y36" s="32"/>
      <c r="Z36" s="32"/>
      <c r="AA36" s="31"/>
      <c r="AB36" s="32"/>
      <c r="AC36" s="32"/>
      <c r="AD36" s="31"/>
      <c r="AE36" s="32"/>
      <c r="AF36" s="32"/>
      <c r="AG36" s="31"/>
      <c r="AH36" s="32"/>
      <c r="AI36" s="32"/>
      <c r="AJ36" s="31"/>
      <c r="AK36" s="32"/>
      <c r="AL36" s="32"/>
      <c r="AM36" s="31"/>
      <c r="AN36" s="32"/>
      <c r="AO36" s="32"/>
      <c r="AP36" s="31"/>
      <c r="AQ36" s="32"/>
      <c r="AR36" s="32"/>
      <c r="AS36" s="31"/>
      <c r="AT36" s="32"/>
      <c r="AU36" s="32"/>
      <c r="AV36" s="31"/>
    </row>
    <row r="37" spans="1:48" ht="15.75">
      <c r="A37" s="110" t="s">
        <v>19</v>
      </c>
      <c r="B37" s="79" t="s">
        <v>0</v>
      </c>
      <c r="C37" s="111"/>
      <c r="D37" s="88"/>
      <c r="E37" s="35">
        <f>E38+E39+E40+E41+E42+E43+E44+E45+E46+E47+E48+E49+E50+E51+E52+E53+E54+E55+E56-0.01</f>
        <v>1761.7800000000004</v>
      </c>
      <c r="F37" s="35">
        <f aca="true" t="shared" si="6" ref="F37:AV37">F38+F39+F40+F41+F42+F43+F44+F45+F46+F47+F48+F49+F50+F51+F52+F53+F54+F55+F56</f>
        <v>117.02</v>
      </c>
      <c r="G37" s="35">
        <f t="shared" si="6"/>
        <v>0</v>
      </c>
      <c r="H37" s="35">
        <f t="shared" si="6"/>
        <v>0</v>
      </c>
      <c r="I37" s="35">
        <f t="shared" si="6"/>
        <v>169.93000000000004</v>
      </c>
      <c r="J37" s="35">
        <f t="shared" si="6"/>
        <v>0</v>
      </c>
      <c r="K37" s="35">
        <f t="shared" si="6"/>
        <v>0</v>
      </c>
      <c r="L37" s="35">
        <f t="shared" si="6"/>
        <v>54.4</v>
      </c>
      <c r="M37" s="35">
        <f t="shared" si="6"/>
        <v>0</v>
      </c>
      <c r="N37" s="35">
        <f t="shared" si="6"/>
        <v>0</v>
      </c>
      <c r="O37" s="35">
        <f t="shared" si="6"/>
        <v>89.27</v>
      </c>
      <c r="P37" s="35">
        <f t="shared" si="6"/>
        <v>0</v>
      </c>
      <c r="Q37" s="35">
        <f t="shared" si="6"/>
        <v>0</v>
      </c>
      <c r="R37" s="35">
        <f t="shared" si="6"/>
        <v>215.96000000000004</v>
      </c>
      <c r="S37" s="35">
        <f t="shared" si="6"/>
        <v>0</v>
      </c>
      <c r="T37" s="35">
        <f t="shared" si="6"/>
        <v>0</v>
      </c>
      <c r="U37" s="35">
        <f t="shared" si="6"/>
        <v>45.68</v>
      </c>
      <c r="V37" s="35">
        <f t="shared" si="6"/>
        <v>0</v>
      </c>
      <c r="W37" s="35">
        <f t="shared" si="6"/>
        <v>0</v>
      </c>
      <c r="X37" s="35">
        <f t="shared" si="6"/>
        <v>132.37</v>
      </c>
      <c r="Y37" s="35">
        <f t="shared" si="6"/>
        <v>0</v>
      </c>
      <c r="Z37" s="35">
        <f t="shared" si="6"/>
        <v>0</v>
      </c>
      <c r="AA37" s="35">
        <f t="shared" si="6"/>
        <v>89.7</v>
      </c>
      <c r="AB37" s="35">
        <f t="shared" si="6"/>
        <v>0</v>
      </c>
      <c r="AC37" s="35">
        <f t="shared" si="6"/>
        <v>0</v>
      </c>
      <c r="AD37" s="35">
        <f t="shared" si="6"/>
        <v>52.46</v>
      </c>
      <c r="AE37" s="35">
        <f t="shared" si="6"/>
        <v>0</v>
      </c>
      <c r="AF37" s="35">
        <f t="shared" si="6"/>
        <v>0</v>
      </c>
      <c r="AG37" s="35">
        <f t="shared" si="6"/>
        <v>30.089999999999996</v>
      </c>
      <c r="AH37" s="35">
        <f t="shared" si="6"/>
        <v>0</v>
      </c>
      <c r="AI37" s="35">
        <f t="shared" si="6"/>
        <v>0</v>
      </c>
      <c r="AJ37" s="35">
        <f t="shared" si="6"/>
        <v>141.63</v>
      </c>
      <c r="AK37" s="35">
        <f t="shared" si="6"/>
        <v>0</v>
      </c>
      <c r="AL37" s="35">
        <f t="shared" si="6"/>
        <v>0</v>
      </c>
      <c r="AM37" s="35">
        <f t="shared" si="6"/>
        <v>33.099999999999994</v>
      </c>
      <c r="AN37" s="35">
        <f t="shared" si="6"/>
        <v>0</v>
      </c>
      <c r="AO37" s="35">
        <f t="shared" si="6"/>
        <v>0</v>
      </c>
      <c r="AP37" s="35">
        <f t="shared" si="6"/>
        <v>529.24</v>
      </c>
      <c r="AQ37" s="35">
        <f t="shared" si="6"/>
        <v>0</v>
      </c>
      <c r="AR37" s="35">
        <f t="shared" si="6"/>
        <v>0</v>
      </c>
      <c r="AS37" s="35">
        <f t="shared" si="6"/>
        <v>40.06</v>
      </c>
      <c r="AT37" s="35">
        <f t="shared" si="6"/>
        <v>0</v>
      </c>
      <c r="AU37" s="35">
        <f t="shared" si="6"/>
        <v>0</v>
      </c>
      <c r="AV37" s="35">
        <f t="shared" si="6"/>
        <v>19.380000000000003</v>
      </c>
    </row>
    <row r="38" spans="1:48" ht="0.75" customHeight="1">
      <c r="A38" s="28" t="s">
        <v>20</v>
      </c>
      <c r="B38" s="18" t="s">
        <v>14</v>
      </c>
      <c r="C38" s="33"/>
      <c r="D38" s="29"/>
      <c r="E38" s="103">
        <f>F38+I38+L38+O38+R38+U38+X38+AA38+AD38+AG38+AJ38+AM38+AP38+AS38+AV38+AY38+BB38+BE38+BH38+BK38+BN38+BQ38+BT38+BW38+BZ38+CC38+CF38+CI38+CL38+CO38-0.1</f>
        <v>3.58</v>
      </c>
      <c r="F38" s="17">
        <v>0.28</v>
      </c>
      <c r="G38" s="17"/>
      <c r="H38" s="17"/>
      <c r="I38" s="17">
        <v>0.39</v>
      </c>
      <c r="J38" s="17"/>
      <c r="K38" s="17"/>
      <c r="L38" s="17">
        <v>0.22</v>
      </c>
      <c r="M38" s="17"/>
      <c r="N38" s="17"/>
      <c r="O38" s="17">
        <v>0.28</v>
      </c>
      <c r="P38" s="17"/>
      <c r="Q38" s="17"/>
      <c r="R38" s="17">
        <v>0.44</v>
      </c>
      <c r="S38" s="17"/>
      <c r="T38" s="17"/>
      <c r="U38" s="17">
        <v>0.28</v>
      </c>
      <c r="V38" s="17"/>
      <c r="W38" s="17"/>
      <c r="X38" s="102">
        <v>0.5</v>
      </c>
      <c r="Y38" s="17"/>
      <c r="Z38" s="17"/>
      <c r="AA38" s="17">
        <v>0.33</v>
      </c>
      <c r="AB38" s="17"/>
      <c r="AC38" s="17"/>
      <c r="AD38" s="17">
        <v>0.28</v>
      </c>
      <c r="AE38" s="17"/>
      <c r="AF38" s="17"/>
      <c r="AG38" s="17">
        <v>0.17</v>
      </c>
      <c r="AH38" s="17"/>
      <c r="AI38" s="17"/>
      <c r="AJ38" s="17">
        <v>0.22</v>
      </c>
      <c r="AK38" s="17"/>
      <c r="AL38" s="17"/>
      <c r="AM38" s="17">
        <v>0.11</v>
      </c>
      <c r="AN38" s="17"/>
      <c r="AO38" s="17"/>
      <c r="AP38" s="17">
        <v>0.06</v>
      </c>
      <c r="AQ38" s="17"/>
      <c r="AR38" s="17"/>
      <c r="AS38" s="17">
        <v>0.06</v>
      </c>
      <c r="AT38" s="17"/>
      <c r="AU38" s="17"/>
      <c r="AV38" s="17">
        <v>0.06</v>
      </c>
    </row>
    <row r="39" spans="1:48" ht="15.75" hidden="1">
      <c r="A39" s="28"/>
      <c r="B39" s="18" t="s">
        <v>44</v>
      </c>
      <c r="C39" s="29"/>
      <c r="D39" s="29"/>
      <c r="E39" s="103">
        <f aca="true" t="shared" si="7" ref="E39:E45">F39+I39+L39+O39+R39+U39+X39+AA39+AD39+AG39+AJ39+AM39+AP39+AS39+AV39+AY39+BB39+BE39+BH39+BK39+BN39+BQ39+BT39+BW39+BZ39+CC39+CF39+CI39+CL39+CO39</f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</row>
    <row r="40" spans="1:48" ht="30">
      <c r="A40" s="37"/>
      <c r="B40" s="18" t="s">
        <v>1</v>
      </c>
      <c r="C40" s="29"/>
      <c r="D40" s="29"/>
      <c r="E40" s="103">
        <f>F40+I40+L40+O40+R40+U40+X40+AA40+AD40+AG40+AJ40+AM40+AP40+AS40+AV40+AY40+BB40+BE40+BH40+BK40+BN40+BQ40+BT40+BW40+BZ40+CC40+CF40+CI40+CL40+CO40+CP40-0.97</f>
        <v>518.4200000000001</v>
      </c>
      <c r="F40" s="17">
        <v>56.58</v>
      </c>
      <c r="G40" s="17"/>
      <c r="H40" s="17"/>
      <c r="I40" s="17">
        <v>79.89</v>
      </c>
      <c r="J40" s="17"/>
      <c r="K40" s="17"/>
      <c r="L40" s="17">
        <v>7.58</v>
      </c>
      <c r="M40" s="17"/>
      <c r="N40" s="17"/>
      <c r="O40" s="17">
        <v>3.02</v>
      </c>
      <c r="P40" s="17"/>
      <c r="Q40" s="17"/>
      <c r="R40" s="102">
        <v>127.83</v>
      </c>
      <c r="S40" s="17"/>
      <c r="T40" s="17"/>
      <c r="U40" s="17"/>
      <c r="V40" s="17"/>
      <c r="W40" s="17"/>
      <c r="X40" s="17">
        <v>48.24</v>
      </c>
      <c r="Y40" s="17"/>
      <c r="Z40" s="17"/>
      <c r="AA40" s="17">
        <v>27.63</v>
      </c>
      <c r="AB40" s="17"/>
      <c r="AC40" s="17"/>
      <c r="AD40" s="17">
        <v>5.94</v>
      </c>
      <c r="AE40" s="17"/>
      <c r="AF40" s="17"/>
      <c r="AG40" s="17"/>
      <c r="AH40" s="17"/>
      <c r="AI40" s="17"/>
      <c r="AJ40" s="17">
        <v>7.13</v>
      </c>
      <c r="AK40" s="17"/>
      <c r="AL40" s="17"/>
      <c r="AM40" s="17"/>
      <c r="AN40" s="17"/>
      <c r="AO40" s="17"/>
      <c r="AP40" s="17">
        <v>155.55</v>
      </c>
      <c r="AQ40" s="17"/>
      <c r="AR40" s="17"/>
      <c r="AS40" s="17"/>
      <c r="AT40" s="17"/>
      <c r="AU40" s="17"/>
      <c r="AV40" s="17"/>
    </row>
    <row r="41" spans="1:48" ht="30" hidden="1">
      <c r="A41" s="37"/>
      <c r="B41" s="18" t="s">
        <v>38</v>
      </c>
      <c r="C41" s="29"/>
      <c r="D41" s="29"/>
      <c r="E41" s="103">
        <f>F41+I41+L41+O41+R41+U41+X41+AA41+AD41+AG41+AJ41+AM41+AP41+AS41+AV41+AY41+BB41+BE41+BH41+BK41+BN41+BQ41+BT41+BW41+BZ41+CC41+CF41+CI41+CL41+CO41+2.46</f>
        <v>89.22</v>
      </c>
      <c r="F41" s="17">
        <v>6.12</v>
      </c>
      <c r="G41" s="17"/>
      <c r="H41" s="17"/>
      <c r="I41" s="17">
        <v>9.18</v>
      </c>
      <c r="J41" s="17"/>
      <c r="K41" s="17"/>
      <c r="L41" s="17">
        <v>6.12</v>
      </c>
      <c r="M41" s="17"/>
      <c r="N41" s="17"/>
      <c r="O41" s="17">
        <v>9.18</v>
      </c>
      <c r="P41" s="17"/>
      <c r="Q41" s="17"/>
      <c r="R41" s="17">
        <v>9.18</v>
      </c>
      <c r="S41" s="17"/>
      <c r="T41" s="17"/>
      <c r="U41" s="17">
        <v>6.12</v>
      </c>
      <c r="V41" s="17"/>
      <c r="W41" s="17"/>
      <c r="X41" s="17">
        <v>9.18</v>
      </c>
      <c r="Y41" s="17"/>
      <c r="Z41" s="17"/>
      <c r="AA41" s="17">
        <v>6.12</v>
      </c>
      <c r="AB41" s="17"/>
      <c r="AC41" s="17"/>
      <c r="AD41" s="17">
        <v>7.2</v>
      </c>
      <c r="AE41" s="17"/>
      <c r="AF41" s="17"/>
      <c r="AG41" s="17">
        <v>3.06</v>
      </c>
      <c r="AH41" s="17"/>
      <c r="AI41" s="17"/>
      <c r="AJ41" s="17">
        <v>6.12</v>
      </c>
      <c r="AK41" s="17"/>
      <c r="AL41" s="17"/>
      <c r="AM41" s="17">
        <v>3.06</v>
      </c>
      <c r="AN41" s="17"/>
      <c r="AO41" s="17"/>
      <c r="AP41" s="17">
        <v>3.06</v>
      </c>
      <c r="AQ41" s="17"/>
      <c r="AR41" s="17"/>
      <c r="AS41" s="17">
        <v>3.06</v>
      </c>
      <c r="AT41" s="17"/>
      <c r="AU41" s="17"/>
      <c r="AV41" s="17"/>
    </row>
    <row r="42" spans="1:48" ht="30" hidden="1">
      <c r="A42" s="37"/>
      <c r="B42" s="18" t="s">
        <v>15</v>
      </c>
      <c r="C42" s="29"/>
      <c r="D42" s="29"/>
      <c r="E42" s="103">
        <f t="shared" si="7"/>
        <v>45</v>
      </c>
      <c r="F42" s="17">
        <v>3.6</v>
      </c>
      <c r="G42" s="17"/>
      <c r="H42" s="17"/>
      <c r="I42" s="17">
        <v>5.4</v>
      </c>
      <c r="J42" s="17"/>
      <c r="K42" s="17"/>
      <c r="L42" s="17">
        <v>3</v>
      </c>
      <c r="M42" s="17"/>
      <c r="N42" s="17"/>
      <c r="O42" s="17">
        <v>5.4</v>
      </c>
      <c r="P42" s="17"/>
      <c r="Q42" s="17"/>
      <c r="R42" s="17">
        <v>5.4</v>
      </c>
      <c r="S42" s="17"/>
      <c r="T42" s="17"/>
      <c r="U42" s="17">
        <v>3</v>
      </c>
      <c r="V42" s="17"/>
      <c r="W42" s="17"/>
      <c r="X42" s="17">
        <v>5.4</v>
      </c>
      <c r="Y42" s="17"/>
      <c r="Z42" s="17"/>
      <c r="AA42" s="17">
        <v>3.6</v>
      </c>
      <c r="AB42" s="17"/>
      <c r="AC42" s="17"/>
      <c r="AD42" s="17">
        <v>3</v>
      </c>
      <c r="AE42" s="17"/>
      <c r="AF42" s="17"/>
      <c r="AG42" s="17">
        <v>1.8</v>
      </c>
      <c r="AH42" s="17"/>
      <c r="AI42" s="17"/>
      <c r="AJ42" s="17">
        <v>2.4</v>
      </c>
      <c r="AK42" s="17"/>
      <c r="AL42" s="17"/>
      <c r="AM42" s="17">
        <v>1.2</v>
      </c>
      <c r="AN42" s="17"/>
      <c r="AO42" s="17"/>
      <c r="AP42" s="17">
        <v>0.6</v>
      </c>
      <c r="AQ42" s="17"/>
      <c r="AR42" s="17"/>
      <c r="AS42" s="17">
        <v>0.6</v>
      </c>
      <c r="AT42" s="17"/>
      <c r="AU42" s="17"/>
      <c r="AV42" s="17">
        <v>0.6</v>
      </c>
    </row>
    <row r="43" spans="1:48" ht="30" hidden="1">
      <c r="A43" s="37"/>
      <c r="B43" s="18" t="s">
        <v>43</v>
      </c>
      <c r="C43" s="29"/>
      <c r="D43" s="29"/>
      <c r="E43" s="103">
        <f t="shared" si="7"/>
        <v>7.2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>
        <v>1.2</v>
      </c>
      <c r="AE43" s="17"/>
      <c r="AF43" s="17"/>
      <c r="AG43" s="17">
        <v>1.2</v>
      </c>
      <c r="AH43" s="17"/>
      <c r="AI43" s="17"/>
      <c r="AJ43" s="17">
        <v>1.2</v>
      </c>
      <c r="AK43" s="17"/>
      <c r="AL43" s="17"/>
      <c r="AM43" s="17">
        <v>1.2</v>
      </c>
      <c r="AN43" s="17"/>
      <c r="AO43" s="17"/>
      <c r="AP43" s="17"/>
      <c r="AQ43" s="17"/>
      <c r="AR43" s="17"/>
      <c r="AS43" s="17">
        <v>1.2</v>
      </c>
      <c r="AT43" s="17"/>
      <c r="AU43" s="17"/>
      <c r="AV43" s="17">
        <v>1.2</v>
      </c>
    </row>
    <row r="44" spans="1:48" ht="30" hidden="1">
      <c r="A44" s="37"/>
      <c r="B44" s="18" t="s">
        <v>63</v>
      </c>
      <c r="C44" s="29"/>
      <c r="D44" s="29"/>
      <c r="E44" s="103">
        <f t="shared" si="7"/>
        <v>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</row>
    <row r="45" spans="1:48" ht="15.75" hidden="1">
      <c r="A45" s="37"/>
      <c r="B45" s="18" t="s">
        <v>41</v>
      </c>
      <c r="C45" s="29"/>
      <c r="D45" s="29"/>
      <c r="E45" s="103">
        <f t="shared" si="7"/>
        <v>5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>
        <v>5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</row>
    <row r="46" spans="1:48" ht="30" hidden="1">
      <c r="A46" s="37"/>
      <c r="B46" s="19" t="s">
        <v>65</v>
      </c>
      <c r="C46" s="29"/>
      <c r="D46" s="29"/>
      <c r="E46" s="36">
        <f>F46+I46+L46+O46+R46+U46+X46+AA46+AD46+AG46+AJ46+AM46+AP46+AS46+AV46+AY46+BB46+BE46+BH46+BK46+BN46+BQ46+BT46+BW46+BZ46+CC46+CF46+CI46+CL46+CO46+0.01</f>
        <v>423.18000000000006</v>
      </c>
      <c r="F46" s="17">
        <v>31.18</v>
      </c>
      <c r="G46" s="17"/>
      <c r="H46" s="17"/>
      <c r="I46" s="17">
        <v>49.3</v>
      </c>
      <c r="J46" s="17"/>
      <c r="K46" s="17"/>
      <c r="L46" s="17">
        <v>26.66</v>
      </c>
      <c r="M46" s="17"/>
      <c r="N46" s="17"/>
      <c r="O46" s="17">
        <v>47.48</v>
      </c>
      <c r="P46" s="17"/>
      <c r="Q46" s="17"/>
      <c r="R46" s="17">
        <v>48.92</v>
      </c>
      <c r="S46" s="17"/>
      <c r="T46" s="17"/>
      <c r="U46" s="17">
        <v>26.66</v>
      </c>
      <c r="V46" s="17"/>
      <c r="W46" s="17"/>
      <c r="X46" s="17">
        <v>50.47</v>
      </c>
      <c r="Y46" s="17"/>
      <c r="Z46" s="17"/>
      <c r="AA46" s="17">
        <v>31.66</v>
      </c>
      <c r="AB46" s="17"/>
      <c r="AC46" s="17"/>
      <c r="AD46" s="17">
        <v>22.55</v>
      </c>
      <c r="AE46" s="17"/>
      <c r="AF46" s="17"/>
      <c r="AG46" s="17">
        <v>14.35</v>
      </c>
      <c r="AH46" s="17"/>
      <c r="AI46" s="17"/>
      <c r="AJ46" s="17">
        <v>23.5</v>
      </c>
      <c r="AK46" s="17"/>
      <c r="AL46" s="17"/>
      <c r="AM46" s="17">
        <v>17.62</v>
      </c>
      <c r="AN46" s="17"/>
      <c r="AO46" s="17"/>
      <c r="AP46" s="17">
        <v>7.16</v>
      </c>
      <c r="AQ46" s="17"/>
      <c r="AR46" s="17"/>
      <c r="AS46" s="17">
        <v>14.37</v>
      </c>
      <c r="AT46" s="17"/>
      <c r="AU46" s="17"/>
      <c r="AV46" s="17">
        <v>11.29</v>
      </c>
    </row>
    <row r="47" spans="1:48" ht="15.75" hidden="1">
      <c r="A47" s="37"/>
      <c r="B47" s="19" t="s">
        <v>2</v>
      </c>
      <c r="C47" s="29"/>
      <c r="D47" s="29"/>
      <c r="E47" s="103">
        <f>F47+I47+L47+O47+R47+U47+X47+AA47+AD47+AG47+AJ47+AM47+AP47+AS47+AV47+AY47+BB47+BE47+BH47+BK47+BN47+BQ47+BT47+BW47+BZ47+CC47+CF47+CI47+CL47+CO47-0.01</f>
        <v>33.62</v>
      </c>
      <c r="F47" s="17">
        <v>2.48</v>
      </c>
      <c r="G47" s="17"/>
      <c r="H47" s="17"/>
      <c r="I47" s="102">
        <v>3.92</v>
      </c>
      <c r="J47" s="17"/>
      <c r="K47" s="17"/>
      <c r="L47" s="17">
        <v>2.12</v>
      </c>
      <c r="M47" s="17"/>
      <c r="N47" s="17"/>
      <c r="O47" s="17">
        <v>3.77</v>
      </c>
      <c r="P47" s="17"/>
      <c r="Q47" s="17"/>
      <c r="R47" s="17">
        <v>3.89</v>
      </c>
      <c r="S47" s="17"/>
      <c r="T47" s="17"/>
      <c r="U47" s="17">
        <v>2.12</v>
      </c>
      <c r="V47" s="17"/>
      <c r="W47" s="17"/>
      <c r="X47" s="17">
        <v>4.01</v>
      </c>
      <c r="Y47" s="17"/>
      <c r="Z47" s="17"/>
      <c r="AA47" s="17">
        <v>2.51</v>
      </c>
      <c r="AB47" s="17"/>
      <c r="AC47" s="17"/>
      <c r="AD47" s="17">
        <v>1.79</v>
      </c>
      <c r="AE47" s="17"/>
      <c r="AF47" s="17"/>
      <c r="AG47" s="17">
        <v>1.14</v>
      </c>
      <c r="AH47" s="17"/>
      <c r="AI47" s="17"/>
      <c r="AJ47" s="17">
        <v>1.87</v>
      </c>
      <c r="AK47" s="17"/>
      <c r="AL47" s="17"/>
      <c r="AM47" s="17">
        <v>1.4</v>
      </c>
      <c r="AN47" s="17"/>
      <c r="AO47" s="17"/>
      <c r="AP47" s="102">
        <v>0.57</v>
      </c>
      <c r="AQ47" s="17"/>
      <c r="AR47" s="17"/>
      <c r="AS47" s="17">
        <v>1.14</v>
      </c>
      <c r="AT47" s="17"/>
      <c r="AU47" s="17"/>
      <c r="AV47" s="17">
        <v>0.9</v>
      </c>
    </row>
    <row r="48" spans="1:48" ht="30" hidden="1">
      <c r="A48" s="37"/>
      <c r="B48" s="18" t="s">
        <v>40</v>
      </c>
      <c r="C48" s="29"/>
      <c r="D48" s="29"/>
      <c r="E48" s="103">
        <f>F48+I48+L48+O48+R48+U48+X48+AA48+AD48+AG48+AJ48+AM48+AP48+AS48+AV48+AY48+BB48+BE48+BH48+BK48+BN48+BQ48+BT48+BW48+BZ48+CC48+CF48+CI48+CL48+CO48+0.27</f>
        <v>13.469999999999997</v>
      </c>
      <c r="F48" s="17"/>
      <c r="G48" s="17"/>
      <c r="H48" s="17"/>
      <c r="I48" s="17"/>
      <c r="J48" s="17"/>
      <c r="K48" s="17"/>
      <c r="L48" s="17"/>
      <c r="M48" s="17"/>
      <c r="N48" s="17"/>
      <c r="O48" s="17">
        <v>1.2</v>
      </c>
      <c r="P48" s="17"/>
      <c r="Q48" s="17"/>
      <c r="R48" s="17">
        <v>1.2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>
        <v>2.4</v>
      </c>
      <c r="AE48" s="17"/>
      <c r="AF48" s="17"/>
      <c r="AG48" s="17">
        <v>1.2</v>
      </c>
      <c r="AH48" s="17"/>
      <c r="AI48" s="17"/>
      <c r="AJ48" s="17">
        <v>2.4</v>
      </c>
      <c r="AK48" s="17"/>
      <c r="AL48" s="17"/>
      <c r="AM48" s="17">
        <v>1.2</v>
      </c>
      <c r="AN48" s="17"/>
      <c r="AO48" s="17"/>
      <c r="AP48" s="17">
        <v>1.2</v>
      </c>
      <c r="AQ48" s="17"/>
      <c r="AR48" s="17"/>
      <c r="AS48" s="17">
        <v>1.2</v>
      </c>
      <c r="AT48" s="17"/>
      <c r="AU48" s="17"/>
      <c r="AV48" s="17">
        <v>1.2</v>
      </c>
    </row>
    <row r="49" spans="1:48" ht="30" hidden="1">
      <c r="A49" s="37"/>
      <c r="B49" s="18" t="s">
        <v>42</v>
      </c>
      <c r="C49" s="29"/>
      <c r="D49" s="29"/>
      <c r="E49" s="103">
        <f>F49+I49+L49+O49+R49+U49+X49+AA49+AD49+AG49+AJ49+AM49+AP49+AS49+AV49+AY49+BB49+BE49+BH49+BK49+BN49+BQ49+BT49+BW49+BZ49+CC49+CF49+CI49+CL49+CO49</f>
        <v>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</row>
    <row r="50" spans="1:48" ht="30" hidden="1">
      <c r="A50" s="37"/>
      <c r="B50" s="18" t="s">
        <v>64</v>
      </c>
      <c r="C50" s="29"/>
      <c r="D50" s="29"/>
      <c r="E50" s="103">
        <f>F50+I50+L50+O50+R50+U50+X50+AA50+AD50+AG50+AJ50+AM50+AP50+AS50+AV50+AY50+BB50+BE50+BH50+BK50+BN50+BQ50+BT50+BW50+BZ50+CC50+CF50+CI50+CL50+CO50</f>
        <v>84.96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>
        <v>84.96</v>
      </c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</row>
    <row r="51" spans="1:48" ht="30" hidden="1">
      <c r="A51" s="37"/>
      <c r="B51" s="18" t="s">
        <v>39</v>
      </c>
      <c r="C51" s="29"/>
      <c r="D51" s="29"/>
      <c r="E51" s="103">
        <f>F51+I51+L51+O51+R51+U51+X51+AA51+AD51+AG51+AJ51+AM51+AP51+AS51+AV51+AY51+BB51+BE51+BH51+BK51+BN51+BQ51+BT51+BW51+BZ51+CC51+CF51+CI51+CL51+CO51-0.8</f>
        <v>27.399999999999995</v>
      </c>
      <c r="F51" s="17">
        <v>2.4</v>
      </c>
      <c r="G51" s="17"/>
      <c r="H51" s="17"/>
      <c r="I51" s="17">
        <v>2.4</v>
      </c>
      <c r="J51" s="17"/>
      <c r="K51" s="17"/>
      <c r="L51" s="17">
        <v>1.2</v>
      </c>
      <c r="M51" s="17"/>
      <c r="N51" s="17"/>
      <c r="O51" s="17">
        <v>3.3</v>
      </c>
      <c r="P51" s="17"/>
      <c r="Q51" s="17"/>
      <c r="R51" s="17">
        <v>3.3</v>
      </c>
      <c r="S51" s="17"/>
      <c r="T51" s="17"/>
      <c r="U51" s="17">
        <v>2.1</v>
      </c>
      <c r="V51" s="17"/>
      <c r="W51" s="17"/>
      <c r="X51" s="17">
        <v>2.4</v>
      </c>
      <c r="Y51" s="17"/>
      <c r="Z51" s="17"/>
      <c r="AA51" s="17">
        <v>2.4</v>
      </c>
      <c r="AB51" s="17"/>
      <c r="AC51" s="17"/>
      <c r="AD51" s="17">
        <v>1.2</v>
      </c>
      <c r="AE51" s="17"/>
      <c r="AF51" s="17"/>
      <c r="AG51" s="17">
        <v>1.2</v>
      </c>
      <c r="AH51" s="17"/>
      <c r="AI51" s="17"/>
      <c r="AJ51" s="17">
        <v>2.4</v>
      </c>
      <c r="AK51" s="17"/>
      <c r="AL51" s="17"/>
      <c r="AM51" s="17">
        <v>1.2</v>
      </c>
      <c r="AN51" s="17"/>
      <c r="AO51" s="17"/>
      <c r="AP51" s="17">
        <v>0.3</v>
      </c>
      <c r="AQ51" s="17"/>
      <c r="AR51" s="17"/>
      <c r="AS51" s="17">
        <v>1.2</v>
      </c>
      <c r="AT51" s="17"/>
      <c r="AU51" s="17"/>
      <c r="AV51" s="17">
        <v>1.2</v>
      </c>
    </row>
    <row r="52" spans="1:48" ht="30" hidden="1">
      <c r="A52" s="37"/>
      <c r="B52" s="18" t="s">
        <v>71</v>
      </c>
      <c r="C52" s="29"/>
      <c r="D52" s="29"/>
      <c r="E52" s="103">
        <f>F52+I52+L52+O52+R52+U52+X52+AA52+AD52+AG52+AJ52+AM52+AP52+AS52+AV52+AY52+BB52+BE52+BH52+BK52+BN52+BQ52+BT52+BW52+BZ52+CC52+CF52+CI52+CL52+CO52</f>
        <v>44.4</v>
      </c>
      <c r="F52" s="17">
        <v>3.6</v>
      </c>
      <c r="G52" s="17"/>
      <c r="H52" s="17"/>
      <c r="I52" s="17">
        <v>5.4</v>
      </c>
      <c r="J52" s="17"/>
      <c r="K52" s="17"/>
      <c r="L52" s="17">
        <v>3</v>
      </c>
      <c r="M52" s="17"/>
      <c r="N52" s="17"/>
      <c r="O52" s="17">
        <v>5.4</v>
      </c>
      <c r="P52" s="17"/>
      <c r="Q52" s="17"/>
      <c r="R52" s="17">
        <v>5.4</v>
      </c>
      <c r="S52" s="17"/>
      <c r="T52" s="17"/>
      <c r="U52" s="17">
        <v>3</v>
      </c>
      <c r="V52" s="17"/>
      <c r="W52" s="17"/>
      <c r="X52" s="17">
        <v>5.4</v>
      </c>
      <c r="Y52" s="17"/>
      <c r="Z52" s="17"/>
      <c r="AA52" s="17">
        <v>3.6</v>
      </c>
      <c r="AB52" s="17"/>
      <c r="AC52" s="17"/>
      <c r="AD52" s="17">
        <v>3</v>
      </c>
      <c r="AE52" s="17"/>
      <c r="AF52" s="17"/>
      <c r="AG52" s="17">
        <v>1.8</v>
      </c>
      <c r="AH52" s="17"/>
      <c r="AI52" s="17"/>
      <c r="AJ52" s="17">
        <v>2.4</v>
      </c>
      <c r="AK52" s="17"/>
      <c r="AL52" s="17"/>
      <c r="AM52" s="17">
        <v>1.2</v>
      </c>
      <c r="AN52" s="17"/>
      <c r="AO52" s="17"/>
      <c r="AP52" s="17"/>
      <c r="AQ52" s="17"/>
      <c r="AR52" s="17"/>
      <c r="AS52" s="17">
        <v>0.6</v>
      </c>
      <c r="AT52" s="17"/>
      <c r="AU52" s="17"/>
      <c r="AV52" s="17">
        <v>0.6</v>
      </c>
    </row>
    <row r="53" spans="1:48" ht="30" hidden="1">
      <c r="A53" s="37"/>
      <c r="B53" s="18" t="s">
        <v>70</v>
      </c>
      <c r="C53" s="29"/>
      <c r="D53" s="29"/>
      <c r="E53" s="103">
        <f>F53+I53+L53+O53+R53+U53+X53+AA53+AD53+AG53+AJ53+AM53+AP53+AS53+AV53+AY53+BB53+BE53+BH53+BK53+BN53+BQ53+BT53+BW53+BZ53+CC53+CF53+CI53+CL53+CO53</f>
        <v>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</row>
    <row r="54" spans="1:48" ht="30" hidden="1">
      <c r="A54" s="37"/>
      <c r="B54" s="19" t="s">
        <v>7</v>
      </c>
      <c r="C54" s="29"/>
      <c r="D54" s="29"/>
      <c r="E54" s="103">
        <f>F54+I54+L54+O54+R54+U54+X54+AA54+AD54+AG54+AJ54+AM54+AP54+AS54+AV54+AY54+BB54+BE54+BH54+BK54+BN54+BQ54+BT54+BW54+BZ54+CC54+CF54+CI54+CL54+CO54+0.01</f>
        <v>0.01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</row>
    <row r="55" spans="1:48" ht="15.75" hidden="1">
      <c r="A55" s="37"/>
      <c r="B55" s="19" t="s">
        <v>6</v>
      </c>
      <c r="C55" s="29"/>
      <c r="D55" s="29"/>
      <c r="E55" s="103">
        <f>F55+I55+L55+O55+R55+U55+X55+AA55+AD55+AG55+AJ55+AM55+AP55+AS55+AV55+AY55+BB55+BE55+BH55+BK55+BN55+BQ55+BT55+BW55+BZ55+CC55+CF55+CI55+CL55+CO55+0.63</f>
        <v>106.32999999999998</v>
      </c>
      <c r="F55" s="17">
        <v>10.78</v>
      </c>
      <c r="G55" s="17"/>
      <c r="H55" s="17"/>
      <c r="I55" s="17">
        <v>14.05</v>
      </c>
      <c r="J55" s="17"/>
      <c r="K55" s="17"/>
      <c r="L55" s="17">
        <v>4.5</v>
      </c>
      <c r="M55" s="17"/>
      <c r="N55" s="17"/>
      <c r="O55" s="17">
        <v>10.24</v>
      </c>
      <c r="P55" s="17"/>
      <c r="Q55" s="17"/>
      <c r="R55" s="17">
        <v>5.4</v>
      </c>
      <c r="S55" s="17"/>
      <c r="T55" s="17"/>
      <c r="U55" s="17">
        <v>2.4</v>
      </c>
      <c r="V55" s="17"/>
      <c r="W55" s="17"/>
      <c r="X55" s="102">
        <v>6.77</v>
      </c>
      <c r="Y55" s="17"/>
      <c r="Z55" s="17"/>
      <c r="AA55" s="17">
        <v>11.85</v>
      </c>
      <c r="AB55" s="17"/>
      <c r="AC55" s="17"/>
      <c r="AD55" s="17">
        <v>3.9</v>
      </c>
      <c r="AE55" s="17"/>
      <c r="AF55" s="17"/>
      <c r="AG55" s="17">
        <v>4.17</v>
      </c>
      <c r="AH55" s="17"/>
      <c r="AI55" s="17"/>
      <c r="AJ55" s="17">
        <v>7.03</v>
      </c>
      <c r="AK55" s="17"/>
      <c r="AL55" s="17"/>
      <c r="AM55" s="17">
        <v>4.91</v>
      </c>
      <c r="AN55" s="17"/>
      <c r="AO55" s="17"/>
      <c r="AP55" s="17">
        <v>0.74</v>
      </c>
      <c r="AQ55" s="17"/>
      <c r="AR55" s="17"/>
      <c r="AS55" s="17">
        <v>16.63</v>
      </c>
      <c r="AT55" s="17"/>
      <c r="AU55" s="17"/>
      <c r="AV55" s="17">
        <v>2.33</v>
      </c>
    </row>
    <row r="56" spans="1:48" ht="15.75" hidden="1">
      <c r="A56" s="37"/>
      <c r="B56" s="19" t="s">
        <v>66</v>
      </c>
      <c r="C56" s="29"/>
      <c r="D56" s="29"/>
      <c r="E56" s="103">
        <f>F56+I56+L56+O56+R56+U56+X56+AA56+AD56+AG56+AJ56+AM56+AP56+AS56+AV56+AY56+BB56+BE56+BH56+BK56+BN56+BQ56+BT56+BW56+BZ56+CC56+CF56+CI56+CL56+CO56</f>
        <v>360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>
        <v>360</v>
      </c>
      <c r="AQ56" s="17"/>
      <c r="AR56" s="17"/>
      <c r="AS56" s="17"/>
      <c r="AT56" s="17"/>
      <c r="AU56" s="17"/>
      <c r="AV56" s="17"/>
    </row>
    <row r="57" spans="1:48" ht="15.75">
      <c r="A57" s="38"/>
      <c r="B57" s="39" t="s">
        <v>56</v>
      </c>
      <c r="C57" s="24"/>
      <c r="D57" s="24"/>
      <c r="E57" s="40">
        <f>E58+E101+E125-0.21</f>
        <v>35059.40000000001</v>
      </c>
      <c r="F57" s="40">
        <f aca="true" t="shared" si="8" ref="F57:AV57">F58+F101+0.07</f>
        <v>2681.05</v>
      </c>
      <c r="G57" s="40">
        <f t="shared" si="8"/>
        <v>0.07</v>
      </c>
      <c r="H57" s="40">
        <f t="shared" si="8"/>
        <v>0.07</v>
      </c>
      <c r="I57" s="40">
        <f t="shared" si="8"/>
        <v>4195.17</v>
      </c>
      <c r="J57" s="40">
        <f t="shared" si="8"/>
        <v>0.07</v>
      </c>
      <c r="K57" s="40">
        <f t="shared" si="8"/>
        <v>0.07</v>
      </c>
      <c r="L57" s="40">
        <f t="shared" si="8"/>
        <v>2305.05</v>
      </c>
      <c r="M57" s="40">
        <f t="shared" si="8"/>
        <v>0.07</v>
      </c>
      <c r="N57" s="40">
        <f t="shared" si="8"/>
        <v>0.07</v>
      </c>
      <c r="O57" s="40">
        <f t="shared" si="8"/>
        <v>3431.2100000000005</v>
      </c>
      <c r="P57" s="40">
        <f t="shared" si="8"/>
        <v>0.07</v>
      </c>
      <c r="Q57" s="40">
        <f t="shared" si="8"/>
        <v>0.07</v>
      </c>
      <c r="R57" s="40">
        <f t="shared" si="8"/>
        <v>4226.66</v>
      </c>
      <c r="S57" s="40">
        <f t="shared" si="8"/>
        <v>0.07</v>
      </c>
      <c r="T57" s="40">
        <f t="shared" si="8"/>
        <v>0.07</v>
      </c>
      <c r="U57" s="40">
        <f t="shared" si="8"/>
        <v>2087.7000000000003</v>
      </c>
      <c r="V57" s="40">
        <f t="shared" si="8"/>
        <v>0.07</v>
      </c>
      <c r="W57" s="40">
        <f t="shared" si="8"/>
        <v>0.07</v>
      </c>
      <c r="X57" s="40">
        <f t="shared" si="8"/>
        <v>4108.79</v>
      </c>
      <c r="Y57" s="40">
        <f t="shared" si="8"/>
        <v>0.07</v>
      </c>
      <c r="Z57" s="40">
        <f t="shared" si="8"/>
        <v>0.07</v>
      </c>
      <c r="AA57" s="40">
        <f t="shared" si="8"/>
        <v>2400.2900000000004</v>
      </c>
      <c r="AB57" s="40">
        <f t="shared" si="8"/>
        <v>0.07</v>
      </c>
      <c r="AC57" s="40">
        <f t="shared" si="8"/>
        <v>0.07</v>
      </c>
      <c r="AD57" s="40">
        <f t="shared" si="8"/>
        <v>2301.56</v>
      </c>
      <c r="AE57" s="40">
        <f t="shared" si="8"/>
        <v>0.07</v>
      </c>
      <c r="AF57" s="40">
        <f t="shared" si="8"/>
        <v>0.07</v>
      </c>
      <c r="AG57" s="40">
        <f t="shared" si="8"/>
        <v>1172.7899999999997</v>
      </c>
      <c r="AH57" s="40">
        <f t="shared" si="8"/>
        <v>0.07</v>
      </c>
      <c r="AI57" s="40">
        <f t="shared" si="8"/>
        <v>0.07</v>
      </c>
      <c r="AJ57" s="40">
        <f t="shared" si="8"/>
        <v>1895.1799999999996</v>
      </c>
      <c r="AK57" s="40">
        <f t="shared" si="8"/>
        <v>0.07</v>
      </c>
      <c r="AL57" s="40">
        <f t="shared" si="8"/>
        <v>0.07</v>
      </c>
      <c r="AM57" s="40">
        <f t="shared" si="8"/>
        <v>1110.6099999999997</v>
      </c>
      <c r="AN57" s="40">
        <f t="shared" si="8"/>
        <v>0.07</v>
      </c>
      <c r="AO57" s="40">
        <f t="shared" si="8"/>
        <v>0.07</v>
      </c>
      <c r="AP57" s="40">
        <f t="shared" si="8"/>
        <v>465.59999999999997</v>
      </c>
      <c r="AQ57" s="40">
        <f t="shared" si="8"/>
        <v>0.07</v>
      </c>
      <c r="AR57" s="40">
        <f t="shared" si="8"/>
        <v>0.07</v>
      </c>
      <c r="AS57" s="40">
        <f t="shared" si="8"/>
        <v>924.4300000000001</v>
      </c>
      <c r="AT57" s="40">
        <f t="shared" si="8"/>
        <v>0.07</v>
      </c>
      <c r="AU57" s="40">
        <f t="shared" si="8"/>
        <v>0.07</v>
      </c>
      <c r="AV57" s="40">
        <f t="shared" si="8"/>
        <v>736.41</v>
      </c>
    </row>
    <row r="58" spans="1:48" ht="20.25">
      <c r="A58" s="38"/>
      <c r="B58" s="64" t="s">
        <v>77</v>
      </c>
      <c r="C58" s="24"/>
      <c r="D58" s="24"/>
      <c r="E58" s="40">
        <f>E59+E60+E61+E62+E63+E64+E65+E84+E97</f>
        <v>28753.4</v>
      </c>
      <c r="F58" s="40">
        <f aca="true" t="shared" si="9" ref="F58:AV58">F59+F60+F61+F62+F63+F64+F65+F84+F97</f>
        <v>2277.23</v>
      </c>
      <c r="G58" s="40">
        <f t="shared" si="9"/>
        <v>0</v>
      </c>
      <c r="H58" s="40">
        <f t="shared" si="9"/>
        <v>0</v>
      </c>
      <c r="I58" s="40">
        <f t="shared" si="9"/>
        <v>3556.8200000000006</v>
      </c>
      <c r="J58" s="40">
        <f t="shared" si="9"/>
        <v>0</v>
      </c>
      <c r="K58" s="40">
        <f t="shared" si="9"/>
        <v>0</v>
      </c>
      <c r="L58" s="40">
        <f t="shared" si="9"/>
        <v>1959.73</v>
      </c>
      <c r="M58" s="40">
        <f t="shared" si="9"/>
        <v>0</v>
      </c>
      <c r="N58" s="40">
        <f t="shared" si="9"/>
        <v>0</v>
      </c>
      <c r="O58" s="40">
        <f t="shared" si="9"/>
        <v>2816.58</v>
      </c>
      <c r="P58" s="40">
        <f t="shared" si="9"/>
        <v>0</v>
      </c>
      <c r="Q58" s="40">
        <f t="shared" si="9"/>
        <v>0</v>
      </c>
      <c r="R58" s="40">
        <f t="shared" si="9"/>
        <v>3593.41</v>
      </c>
      <c r="S58" s="40">
        <f t="shared" si="9"/>
        <v>0</v>
      </c>
      <c r="T58" s="40">
        <f t="shared" si="9"/>
        <v>0</v>
      </c>
      <c r="U58" s="40">
        <f t="shared" si="9"/>
        <v>1742.38</v>
      </c>
      <c r="V58" s="40">
        <f t="shared" si="9"/>
        <v>0</v>
      </c>
      <c r="W58" s="40">
        <f t="shared" si="9"/>
        <v>0</v>
      </c>
      <c r="X58" s="40">
        <f t="shared" si="9"/>
        <v>3455.38</v>
      </c>
      <c r="Y58" s="40">
        <f t="shared" si="9"/>
        <v>0</v>
      </c>
      <c r="Z58" s="40">
        <f t="shared" si="9"/>
        <v>0</v>
      </c>
      <c r="AA58" s="40">
        <f t="shared" si="9"/>
        <v>1990.38</v>
      </c>
      <c r="AB58" s="40">
        <f t="shared" si="9"/>
        <v>0</v>
      </c>
      <c r="AC58" s="40">
        <f t="shared" si="9"/>
        <v>0</v>
      </c>
      <c r="AD58" s="40">
        <f t="shared" si="9"/>
        <v>2009.54</v>
      </c>
      <c r="AE58" s="40">
        <f t="shared" si="9"/>
        <v>0</v>
      </c>
      <c r="AF58" s="40">
        <f t="shared" si="9"/>
        <v>0</v>
      </c>
      <c r="AG58" s="40">
        <f t="shared" si="9"/>
        <v>986.9899999999998</v>
      </c>
      <c r="AH58" s="40">
        <f t="shared" si="9"/>
        <v>0</v>
      </c>
      <c r="AI58" s="40">
        <f t="shared" si="9"/>
        <v>0</v>
      </c>
      <c r="AJ58" s="40">
        <f t="shared" si="9"/>
        <v>1590.9199999999998</v>
      </c>
      <c r="AK58" s="40">
        <f t="shared" si="9"/>
        <v>0</v>
      </c>
      <c r="AL58" s="40">
        <f t="shared" si="9"/>
        <v>0</v>
      </c>
      <c r="AM58" s="40">
        <f t="shared" si="9"/>
        <v>882.5299999999999</v>
      </c>
      <c r="AN58" s="40">
        <f t="shared" si="9"/>
        <v>0</v>
      </c>
      <c r="AO58" s="40">
        <f t="shared" si="9"/>
        <v>0</v>
      </c>
      <c r="AP58" s="40">
        <f t="shared" si="9"/>
        <v>372.77</v>
      </c>
      <c r="AQ58" s="40">
        <f t="shared" si="9"/>
        <v>0</v>
      </c>
      <c r="AR58" s="40">
        <f t="shared" si="9"/>
        <v>0</v>
      </c>
      <c r="AS58" s="40">
        <f t="shared" si="9"/>
        <v>738.21</v>
      </c>
      <c r="AT58" s="40">
        <f t="shared" si="9"/>
        <v>0</v>
      </c>
      <c r="AU58" s="40">
        <f t="shared" si="9"/>
        <v>0</v>
      </c>
      <c r="AV58" s="40">
        <f t="shared" si="9"/>
        <v>590.15</v>
      </c>
    </row>
    <row r="59" spans="1:48" ht="15.75">
      <c r="A59" s="65">
        <v>1</v>
      </c>
      <c r="B59" s="30" t="s">
        <v>30</v>
      </c>
      <c r="C59" s="54">
        <v>273.04</v>
      </c>
      <c r="D59" s="36"/>
      <c r="E59" s="31">
        <f>F59+I59+L59+O59+R59+U59+X59+AA59+AD59+AG59+AJ59+AM59+AP59+AS59+AV59+AY59+BB59+BE59+BH59+BK59+BN59+BQ59+BT59+BW59+BZ59+CC59+CF59+CI59+CL59+CO59+0.04</f>
        <v>7727.860000000001</v>
      </c>
      <c r="F59" s="31">
        <v>602.17</v>
      </c>
      <c r="G59" s="32"/>
      <c r="H59" s="32"/>
      <c r="I59" s="31">
        <v>903.25</v>
      </c>
      <c r="J59" s="32"/>
      <c r="K59" s="32"/>
      <c r="L59" s="31">
        <v>501.81</v>
      </c>
      <c r="M59" s="32"/>
      <c r="N59" s="32"/>
      <c r="O59" s="31">
        <v>903.25</v>
      </c>
      <c r="P59" s="32"/>
      <c r="Q59" s="32"/>
      <c r="R59" s="31">
        <v>903.25</v>
      </c>
      <c r="S59" s="32"/>
      <c r="T59" s="32"/>
      <c r="U59" s="31">
        <v>501.81</v>
      </c>
      <c r="V59" s="32"/>
      <c r="W59" s="32"/>
      <c r="X59" s="31">
        <v>903.25</v>
      </c>
      <c r="Y59" s="32"/>
      <c r="Z59" s="32"/>
      <c r="AA59" s="31">
        <v>602.17</v>
      </c>
      <c r="AB59" s="32"/>
      <c r="AC59" s="32"/>
      <c r="AD59" s="31">
        <v>501.81</v>
      </c>
      <c r="AE59" s="32"/>
      <c r="AF59" s="32"/>
      <c r="AG59" s="31">
        <v>301.08</v>
      </c>
      <c r="AH59" s="32"/>
      <c r="AI59" s="32"/>
      <c r="AJ59" s="31">
        <v>401.45</v>
      </c>
      <c r="AK59" s="32"/>
      <c r="AL59" s="32"/>
      <c r="AM59" s="31">
        <v>200.72</v>
      </c>
      <c r="AN59" s="32"/>
      <c r="AO59" s="32"/>
      <c r="AP59" s="31">
        <v>100.36</v>
      </c>
      <c r="AQ59" s="32"/>
      <c r="AR59" s="32"/>
      <c r="AS59" s="31">
        <v>200.72</v>
      </c>
      <c r="AT59" s="32"/>
      <c r="AU59" s="32"/>
      <c r="AV59" s="31">
        <v>200.72</v>
      </c>
    </row>
    <row r="60" spans="1:48" ht="31.5">
      <c r="A60" s="65">
        <v>2</v>
      </c>
      <c r="B60" s="30" t="s">
        <v>61</v>
      </c>
      <c r="C60" s="8">
        <v>273.04</v>
      </c>
      <c r="D60" s="47">
        <v>0.77</v>
      </c>
      <c r="E60" s="31">
        <f>F60+I60+L60+O60+R60+U60+X60+AA60+AD60+AG60+AJ60+AM60+AP60+AS60+AV60+AY60+BB60+BE60+BH60+BK60+BN60+BQ60+BT60+BW60+BZ60+CC60+CF60+CI60+CL60+CO60+0.01</f>
        <v>2716.69</v>
      </c>
      <c r="F60" s="31">
        <v>200.21</v>
      </c>
      <c r="G60" s="32"/>
      <c r="H60" s="32"/>
      <c r="I60" s="31">
        <v>316.52</v>
      </c>
      <c r="J60" s="32"/>
      <c r="K60" s="32"/>
      <c r="L60" s="31">
        <v>171.17</v>
      </c>
      <c r="M60" s="32"/>
      <c r="N60" s="32"/>
      <c r="O60" s="31">
        <v>304.76</v>
      </c>
      <c r="P60" s="32"/>
      <c r="Q60" s="32"/>
      <c r="R60" s="31">
        <v>314.03</v>
      </c>
      <c r="S60" s="32"/>
      <c r="T60" s="32"/>
      <c r="U60" s="31">
        <v>171.17</v>
      </c>
      <c r="V60" s="32"/>
      <c r="W60" s="32"/>
      <c r="X60" s="31">
        <v>324</v>
      </c>
      <c r="Y60" s="32"/>
      <c r="Z60" s="32"/>
      <c r="AA60" s="31">
        <v>203.23</v>
      </c>
      <c r="AB60" s="32"/>
      <c r="AC60" s="32"/>
      <c r="AD60" s="31">
        <v>144.81</v>
      </c>
      <c r="AE60" s="32"/>
      <c r="AF60" s="32"/>
      <c r="AG60" s="31">
        <v>92.09</v>
      </c>
      <c r="AH60" s="32"/>
      <c r="AI60" s="32"/>
      <c r="AJ60" s="31">
        <v>150.87</v>
      </c>
      <c r="AK60" s="32"/>
      <c r="AL60" s="32"/>
      <c r="AM60" s="31">
        <v>113.11</v>
      </c>
      <c r="AN60" s="32"/>
      <c r="AO60" s="32"/>
      <c r="AP60" s="31">
        <v>45.95</v>
      </c>
      <c r="AQ60" s="32"/>
      <c r="AR60" s="32"/>
      <c r="AS60" s="31">
        <v>92.27</v>
      </c>
      <c r="AT60" s="32"/>
      <c r="AU60" s="32"/>
      <c r="AV60" s="31">
        <v>72.49</v>
      </c>
    </row>
    <row r="61" spans="1:48" ht="15.75" hidden="1">
      <c r="A61" s="65">
        <v>3</v>
      </c>
      <c r="B61" s="16" t="s">
        <v>46</v>
      </c>
      <c r="C61" s="33"/>
      <c r="D61" s="36"/>
      <c r="E61" s="112">
        <f>F61+I61+L61+O61+R61+U61+X61+AA61+AD61+AG61+AJ61+AM61+AP61+AS61+AV61+AY61+BB61+BE61+BH61+BK61+BN61+BQ61+BT61+BW61+BZ61+CC61+CF61+CI61+CL61+CO61</f>
        <v>0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</row>
    <row r="62" spans="1:48" ht="15.75">
      <c r="A62" s="65">
        <v>3</v>
      </c>
      <c r="B62" s="53" t="s">
        <v>21</v>
      </c>
      <c r="C62" s="47" t="s">
        <v>57</v>
      </c>
      <c r="D62" s="31"/>
      <c r="E62" s="61">
        <f>F62+I62+L62+O62+R62+U62+X62+AA62+AD62+AG62+AJ62+AM62+AP62+AS62+AV62+AY62+BB62+BE62+BH62+BK62+BN62+BQ62+BT62+BW62+BZ62+CC62+CF62+CI62+CL62+CO62-0.01</f>
        <v>8708.579999999998</v>
      </c>
      <c r="F62" s="31">
        <v>645.65</v>
      </c>
      <c r="G62" s="31"/>
      <c r="H62" s="31"/>
      <c r="I62" s="31">
        <v>987.15</v>
      </c>
      <c r="J62" s="31"/>
      <c r="K62" s="31"/>
      <c r="L62" s="31">
        <v>601.6</v>
      </c>
      <c r="M62" s="31"/>
      <c r="N62" s="31"/>
      <c r="O62" s="31">
        <v>971.91</v>
      </c>
      <c r="P62" s="31"/>
      <c r="Q62" s="31"/>
      <c r="R62" s="31">
        <v>983.17</v>
      </c>
      <c r="S62" s="31"/>
      <c r="T62" s="31"/>
      <c r="U62" s="31">
        <v>543.36</v>
      </c>
      <c r="V62" s="31"/>
      <c r="W62" s="31"/>
      <c r="X62" s="31">
        <v>998.33</v>
      </c>
      <c r="Y62" s="31"/>
      <c r="Z62" s="31"/>
      <c r="AA62" s="31">
        <v>642.27</v>
      </c>
      <c r="AB62" s="31"/>
      <c r="AC62" s="31"/>
      <c r="AD62" s="31">
        <v>499.12</v>
      </c>
      <c r="AE62" s="31"/>
      <c r="AF62" s="31"/>
      <c r="AG62" s="31">
        <v>307.14</v>
      </c>
      <c r="AH62" s="31"/>
      <c r="AI62" s="31"/>
      <c r="AJ62" s="31">
        <v>454.69</v>
      </c>
      <c r="AK62" s="31"/>
      <c r="AL62" s="31"/>
      <c r="AM62" s="31">
        <v>382.7</v>
      </c>
      <c r="AN62" s="31"/>
      <c r="AO62" s="31"/>
      <c r="AP62" s="31">
        <v>156.93</v>
      </c>
      <c r="AQ62" s="31"/>
      <c r="AR62" s="31"/>
      <c r="AS62" s="31">
        <v>313.22</v>
      </c>
      <c r="AT62" s="31"/>
      <c r="AU62" s="31"/>
      <c r="AV62" s="31">
        <v>221.35</v>
      </c>
    </row>
    <row r="63" spans="1:48" ht="15.75">
      <c r="A63" s="65">
        <v>4</v>
      </c>
      <c r="B63" s="53" t="s">
        <v>22</v>
      </c>
      <c r="C63" s="47">
        <v>0.202</v>
      </c>
      <c r="D63" s="36"/>
      <c r="E63" s="61">
        <f>F63+I63+L63+O63+R63+U63+X63+AA63+AD63+AG63+AJ63+AM63+AP63+AS63+AV63+AY63+BB63+BE63+BH63+BK63+BN63+BQ63+BT63+BW63+BZ63+CC63+CF63+CI63+CL63+CO63+0.01</f>
        <v>1759.1299999999999</v>
      </c>
      <c r="F63" s="31">
        <v>130.42</v>
      </c>
      <c r="G63" s="32"/>
      <c r="H63" s="32"/>
      <c r="I63" s="31">
        <v>199.4</v>
      </c>
      <c r="J63" s="32"/>
      <c r="K63" s="32"/>
      <c r="L63" s="31">
        <v>121.52</v>
      </c>
      <c r="M63" s="32"/>
      <c r="N63" s="32"/>
      <c r="O63" s="31">
        <v>196.33</v>
      </c>
      <c r="P63" s="32"/>
      <c r="Q63" s="32"/>
      <c r="R63" s="31">
        <v>198.6</v>
      </c>
      <c r="S63" s="32"/>
      <c r="T63" s="32"/>
      <c r="U63" s="31">
        <v>109.76</v>
      </c>
      <c r="V63" s="32"/>
      <c r="W63" s="32"/>
      <c r="X63" s="31">
        <v>201.66</v>
      </c>
      <c r="Y63" s="32"/>
      <c r="Z63" s="32"/>
      <c r="AA63" s="31">
        <v>129.74</v>
      </c>
      <c r="AB63" s="32"/>
      <c r="AC63" s="32"/>
      <c r="AD63" s="31">
        <v>100.82</v>
      </c>
      <c r="AE63" s="32"/>
      <c r="AF63" s="32"/>
      <c r="AG63" s="31">
        <v>62.04</v>
      </c>
      <c r="AH63" s="32"/>
      <c r="AI63" s="32"/>
      <c r="AJ63" s="31">
        <v>91.85</v>
      </c>
      <c r="AK63" s="32"/>
      <c r="AL63" s="32"/>
      <c r="AM63" s="31">
        <v>77.3</v>
      </c>
      <c r="AN63" s="32"/>
      <c r="AO63" s="32"/>
      <c r="AP63" s="31">
        <v>31.7</v>
      </c>
      <c r="AQ63" s="32"/>
      <c r="AR63" s="32"/>
      <c r="AS63" s="31">
        <v>63.27</v>
      </c>
      <c r="AT63" s="32"/>
      <c r="AU63" s="32"/>
      <c r="AV63" s="31">
        <v>44.71</v>
      </c>
    </row>
    <row r="64" spans="1:48" ht="47.25">
      <c r="A64" s="65">
        <v>5</v>
      </c>
      <c r="B64" s="53" t="s">
        <v>23</v>
      </c>
      <c r="C64" s="36"/>
      <c r="D64" s="36"/>
      <c r="E64" s="61">
        <f>F64+I64+L64+O64+R64+U64+X64+AA64+AD64+AG64+AJ64+AM64+AP64+AS64+AV64+AY64+BB64+BE64+BH64+BK64+BN64+BQ64+BT64+BW64+BZ64+CC64+CF64+CI64+CL64+CO64</f>
        <v>336.8999999999999</v>
      </c>
      <c r="F64" s="31">
        <v>24.83</v>
      </c>
      <c r="G64" s="32"/>
      <c r="H64" s="32"/>
      <c r="I64" s="31">
        <v>39.25</v>
      </c>
      <c r="J64" s="31"/>
      <c r="K64" s="31"/>
      <c r="L64" s="31">
        <v>21.23</v>
      </c>
      <c r="M64" s="31"/>
      <c r="N64" s="31"/>
      <c r="O64" s="31">
        <v>37.79</v>
      </c>
      <c r="P64" s="31"/>
      <c r="Q64" s="31"/>
      <c r="R64" s="31">
        <v>38.94</v>
      </c>
      <c r="S64" s="31"/>
      <c r="T64" s="31"/>
      <c r="U64" s="31">
        <v>21.23</v>
      </c>
      <c r="V64" s="31"/>
      <c r="W64" s="31"/>
      <c r="X64" s="31">
        <v>40.18</v>
      </c>
      <c r="Y64" s="31"/>
      <c r="Z64" s="31"/>
      <c r="AA64" s="31">
        <v>25.2</v>
      </c>
      <c r="AB64" s="31"/>
      <c r="AC64" s="31"/>
      <c r="AD64" s="31">
        <v>17.96</v>
      </c>
      <c r="AE64" s="31"/>
      <c r="AF64" s="31"/>
      <c r="AG64" s="31">
        <v>11.42</v>
      </c>
      <c r="AH64" s="31"/>
      <c r="AI64" s="31"/>
      <c r="AJ64" s="31">
        <v>18.71</v>
      </c>
      <c r="AK64" s="31"/>
      <c r="AL64" s="31"/>
      <c r="AM64" s="31">
        <v>14.03</v>
      </c>
      <c r="AN64" s="31"/>
      <c r="AO64" s="31"/>
      <c r="AP64" s="31">
        <v>5.7</v>
      </c>
      <c r="AQ64" s="31"/>
      <c r="AR64" s="31"/>
      <c r="AS64" s="31">
        <v>11.44</v>
      </c>
      <c r="AT64" s="31"/>
      <c r="AU64" s="31"/>
      <c r="AV64" s="31">
        <v>8.99</v>
      </c>
    </row>
    <row r="65" spans="1:48" ht="15.75">
      <c r="A65" s="78">
        <v>6</v>
      </c>
      <c r="B65" s="86" t="s">
        <v>24</v>
      </c>
      <c r="C65" s="87"/>
      <c r="D65" s="88"/>
      <c r="E65" s="35">
        <f>E66+E67+E68+E69+E70+E71+E72+E73+E74+E76+E77+E79+E78+E75+E80+E81+E82+E83+0.02</f>
        <v>6672.920000000001</v>
      </c>
      <c r="F65" s="35">
        <f aca="true" t="shared" si="10" ref="F65:AV65">F66+F67+F68+F69+F70+F71+F72+F73+F74+F76+F79</f>
        <v>619.5899999999999</v>
      </c>
      <c r="G65" s="35">
        <f t="shared" si="10"/>
        <v>0</v>
      </c>
      <c r="H65" s="35">
        <f t="shared" si="10"/>
        <v>0</v>
      </c>
      <c r="I65" s="35">
        <f t="shared" si="10"/>
        <v>1026.67</v>
      </c>
      <c r="J65" s="35">
        <f t="shared" si="10"/>
        <v>0</v>
      </c>
      <c r="K65" s="35">
        <f t="shared" si="10"/>
        <v>0</v>
      </c>
      <c r="L65" s="35">
        <f t="shared" si="10"/>
        <v>488.36000000000007</v>
      </c>
      <c r="M65" s="35">
        <f t="shared" si="10"/>
        <v>0</v>
      </c>
      <c r="N65" s="35">
        <f t="shared" si="10"/>
        <v>0</v>
      </c>
      <c r="O65" s="35">
        <f t="shared" si="10"/>
        <v>314.74</v>
      </c>
      <c r="P65" s="35">
        <f t="shared" si="10"/>
        <v>0</v>
      </c>
      <c r="Q65" s="35">
        <f t="shared" si="10"/>
        <v>0</v>
      </c>
      <c r="R65" s="35">
        <f t="shared" si="10"/>
        <v>1071.3899999999999</v>
      </c>
      <c r="S65" s="35">
        <f t="shared" si="10"/>
        <v>0</v>
      </c>
      <c r="T65" s="35">
        <f t="shared" si="10"/>
        <v>0</v>
      </c>
      <c r="U65" s="35">
        <f t="shared" si="10"/>
        <v>348.96000000000004</v>
      </c>
      <c r="V65" s="35">
        <f t="shared" si="10"/>
        <v>0</v>
      </c>
      <c r="W65" s="35">
        <f t="shared" si="10"/>
        <v>0</v>
      </c>
      <c r="X65" s="35">
        <f t="shared" si="10"/>
        <v>879.5100000000001</v>
      </c>
      <c r="Y65" s="35">
        <f t="shared" si="10"/>
        <v>0</v>
      </c>
      <c r="Z65" s="35">
        <f t="shared" si="10"/>
        <v>0</v>
      </c>
      <c r="AA65" s="35">
        <f t="shared" si="10"/>
        <v>333.13</v>
      </c>
      <c r="AB65" s="35">
        <f t="shared" si="10"/>
        <v>0</v>
      </c>
      <c r="AC65" s="35">
        <f t="shared" si="10"/>
        <v>0</v>
      </c>
      <c r="AD65" s="35">
        <f t="shared" si="10"/>
        <v>687.24</v>
      </c>
      <c r="AE65" s="35">
        <f t="shared" si="10"/>
        <v>0</v>
      </c>
      <c r="AF65" s="35">
        <f t="shared" si="10"/>
        <v>0</v>
      </c>
      <c r="AG65" s="35">
        <f t="shared" si="10"/>
        <v>182.27999999999997</v>
      </c>
      <c r="AH65" s="35">
        <f t="shared" si="10"/>
        <v>0</v>
      </c>
      <c r="AI65" s="35">
        <f t="shared" si="10"/>
        <v>0</v>
      </c>
      <c r="AJ65" s="35">
        <f t="shared" si="10"/>
        <v>429.8</v>
      </c>
      <c r="AK65" s="35">
        <f t="shared" si="10"/>
        <v>0</v>
      </c>
      <c r="AL65" s="35">
        <f t="shared" si="10"/>
        <v>0</v>
      </c>
      <c r="AM65" s="35">
        <f t="shared" si="10"/>
        <v>63.099999999999994</v>
      </c>
      <c r="AN65" s="35">
        <f t="shared" si="10"/>
        <v>0</v>
      </c>
      <c r="AO65" s="35">
        <f t="shared" si="10"/>
        <v>0</v>
      </c>
      <c r="AP65" s="35">
        <f t="shared" si="10"/>
        <v>19.25</v>
      </c>
      <c r="AQ65" s="35">
        <f t="shared" si="10"/>
        <v>0</v>
      </c>
      <c r="AR65" s="35">
        <f t="shared" si="10"/>
        <v>0</v>
      </c>
      <c r="AS65" s="35">
        <f t="shared" si="10"/>
        <v>23.72</v>
      </c>
      <c r="AT65" s="35">
        <f t="shared" si="10"/>
        <v>0</v>
      </c>
      <c r="AU65" s="35">
        <f t="shared" si="10"/>
        <v>0</v>
      </c>
      <c r="AV65" s="35">
        <f t="shared" si="10"/>
        <v>22.72</v>
      </c>
    </row>
    <row r="66" spans="1:48" ht="15.75">
      <c r="A66" s="65"/>
      <c r="B66" s="42" t="s">
        <v>60</v>
      </c>
      <c r="C66" s="36"/>
      <c r="D66" s="36"/>
      <c r="E66" s="61">
        <f>F66+I66+L66+O66+R66+U66+X66+AA66+AD66+AG66+AJ66+AM66+AP66+AS66+AV66+AY66+BB66+BE66+BH66+BK66+BN66+BQ66+BT66+BW66+BZ66+CC66+CF66+CI66+CL66+CO66</f>
        <v>95.25999999999998</v>
      </c>
      <c r="F66" s="31">
        <v>27.43</v>
      </c>
      <c r="G66" s="31"/>
      <c r="H66" s="31"/>
      <c r="I66" s="31">
        <v>33.58</v>
      </c>
      <c r="J66" s="31"/>
      <c r="K66" s="31"/>
      <c r="L66" s="31">
        <v>6.85</v>
      </c>
      <c r="M66" s="31"/>
      <c r="N66" s="31"/>
      <c r="O66" s="31">
        <v>6.85</v>
      </c>
      <c r="P66" s="31"/>
      <c r="Q66" s="31"/>
      <c r="R66" s="31">
        <v>6.85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>
        <v>6.85</v>
      </c>
      <c r="AE66" s="31"/>
      <c r="AF66" s="31"/>
      <c r="AG66" s="31"/>
      <c r="AH66" s="31"/>
      <c r="AI66" s="31"/>
      <c r="AJ66" s="31">
        <v>6.85</v>
      </c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</row>
    <row r="67" spans="1:48" ht="15.75">
      <c r="A67" s="65"/>
      <c r="B67" s="42" t="s">
        <v>8</v>
      </c>
      <c r="C67" s="31">
        <v>2109</v>
      </c>
      <c r="D67" s="31">
        <v>0.182</v>
      </c>
      <c r="E67" s="61">
        <f>F67+I67+L67+O67+R67+U67+X67+AA67+AD67+AG67+AJ67+AM67+AP67+AS67+AV67+AY67+BB67+BE67+BH67+BK67+BN67+BQ67+BT67+BW67+BZ67+CC67+CF67+CI67+CL67+CO67+0.09</f>
        <v>2310.94</v>
      </c>
      <c r="F67" s="32">
        <v>235.79</v>
      </c>
      <c r="G67" s="32"/>
      <c r="H67" s="32"/>
      <c r="I67" s="32">
        <v>440.03</v>
      </c>
      <c r="J67" s="32"/>
      <c r="K67" s="32"/>
      <c r="L67" s="32">
        <v>74.51</v>
      </c>
      <c r="M67" s="32"/>
      <c r="N67" s="32"/>
      <c r="O67" s="32">
        <v>201.14</v>
      </c>
      <c r="P67" s="32"/>
      <c r="Q67" s="32"/>
      <c r="R67" s="32">
        <v>274.45</v>
      </c>
      <c r="S67" s="32"/>
      <c r="T67" s="32"/>
      <c r="U67" s="32">
        <v>201.43</v>
      </c>
      <c r="V67" s="32"/>
      <c r="W67" s="32"/>
      <c r="X67" s="32">
        <v>391.46</v>
      </c>
      <c r="Y67" s="32"/>
      <c r="Z67" s="32"/>
      <c r="AA67" s="32">
        <v>192.62</v>
      </c>
      <c r="AB67" s="32"/>
      <c r="AC67" s="32"/>
      <c r="AD67" s="32">
        <v>204.26</v>
      </c>
      <c r="AE67" s="32"/>
      <c r="AF67" s="32"/>
      <c r="AG67" s="32">
        <v>11.88</v>
      </c>
      <c r="AH67" s="32"/>
      <c r="AI67" s="32"/>
      <c r="AJ67" s="59">
        <v>32.26</v>
      </c>
      <c r="AK67" s="32"/>
      <c r="AL67" s="32"/>
      <c r="AM67" s="59">
        <v>38.33</v>
      </c>
      <c r="AN67" s="32"/>
      <c r="AO67" s="32"/>
      <c r="AP67" s="59">
        <v>9.18</v>
      </c>
      <c r="AQ67" s="32"/>
      <c r="AR67" s="32"/>
      <c r="AS67" s="59">
        <v>3.51</v>
      </c>
      <c r="AT67" s="32"/>
      <c r="AU67" s="32"/>
      <c r="AV67" s="59"/>
    </row>
    <row r="68" spans="1:48" ht="15.75">
      <c r="A68" s="65"/>
      <c r="B68" s="42" t="s">
        <v>116</v>
      </c>
      <c r="C68" s="31"/>
      <c r="D68" s="31"/>
      <c r="E68" s="61">
        <f>F68+I68+L68+O68+R68+U68+X68+AA68+AD68+AG68+AJ68+AM68+AP68+AS68+AV68+AY68+BB68+BE68+BH68+BK68+BN68+BQ68+BT68+BW68+BZ68+CC68+CF68+CI68+CL68+CO68+0.01</f>
        <v>52.24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59">
        <v>38.06</v>
      </c>
      <c r="V68" s="59"/>
      <c r="W68" s="59"/>
      <c r="X68" s="59">
        <v>14.17</v>
      </c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59"/>
      <c r="AK68" s="32"/>
      <c r="AL68" s="32"/>
      <c r="AM68" s="59"/>
      <c r="AN68" s="32"/>
      <c r="AO68" s="32"/>
      <c r="AP68" s="59"/>
      <c r="AQ68" s="32"/>
      <c r="AR68" s="32"/>
      <c r="AS68" s="59"/>
      <c r="AT68" s="32"/>
      <c r="AU68" s="32"/>
      <c r="AV68" s="59"/>
    </row>
    <row r="69" spans="1:48" ht="15.75">
      <c r="A69" s="65"/>
      <c r="B69" s="42" t="s">
        <v>45</v>
      </c>
      <c r="C69" s="31">
        <v>1962</v>
      </c>
      <c r="D69" s="31">
        <v>0.365</v>
      </c>
      <c r="E69" s="31">
        <f>F69+I69+L69+O69+R69+U69+X69+AA69+AD69+AG69+AJ69+AM69+AP69+AS69+AV69+AY69+BB69+BE69+BH69+BK69+BN69+BQ69+BT69+BW69+BZ69+CC69+CF69+CI69+CL69+CO69+0.01</f>
        <v>2601.01</v>
      </c>
      <c r="F69" s="31">
        <v>303.34</v>
      </c>
      <c r="G69" s="41"/>
      <c r="H69" s="32"/>
      <c r="I69" s="31">
        <v>444.34</v>
      </c>
      <c r="J69" s="41"/>
      <c r="K69" s="32"/>
      <c r="L69" s="31">
        <v>350.61</v>
      </c>
      <c r="M69" s="32"/>
      <c r="N69" s="32"/>
      <c r="O69" s="31"/>
      <c r="P69" s="32"/>
      <c r="Q69" s="32"/>
      <c r="R69" s="31">
        <v>583.02</v>
      </c>
      <c r="S69" s="41"/>
      <c r="T69" s="32"/>
      <c r="U69" s="31"/>
      <c r="V69" s="41"/>
      <c r="W69" s="32"/>
      <c r="X69" s="31">
        <v>248.55</v>
      </c>
      <c r="Y69" s="41"/>
      <c r="Z69" s="32"/>
      <c r="AA69" s="31"/>
      <c r="AB69" s="41"/>
      <c r="AC69" s="32"/>
      <c r="AD69" s="31">
        <v>156.42</v>
      </c>
      <c r="AE69" s="41"/>
      <c r="AF69" s="32"/>
      <c r="AG69" s="31">
        <v>150.23</v>
      </c>
      <c r="AH69" s="41"/>
      <c r="AI69" s="32"/>
      <c r="AJ69" s="31">
        <v>357.65</v>
      </c>
      <c r="AK69" s="32"/>
      <c r="AL69" s="32"/>
      <c r="AM69" s="31"/>
      <c r="AN69" s="41"/>
      <c r="AO69" s="32"/>
      <c r="AP69" s="31"/>
      <c r="AQ69" s="41"/>
      <c r="AR69" s="32"/>
      <c r="AS69" s="31"/>
      <c r="AT69" s="41"/>
      <c r="AU69" s="32"/>
      <c r="AV69" s="31">
        <v>6.84</v>
      </c>
    </row>
    <row r="70" spans="1:48" ht="15.75">
      <c r="A70" s="65"/>
      <c r="B70" s="42" t="s">
        <v>73</v>
      </c>
      <c r="C70" s="31"/>
      <c r="D70" s="31"/>
      <c r="E70" s="31">
        <f>F70+I70+L70+O70+R70+U70+X70+AA70+AD70+AG70+AJ70+AM70+AP70+AS70+AV70+AY70+BB70+BE70+BH70+BK70+BN70+BQ70+BT70+BW70+BZ70+CC70+CF70+CI70+CL70+CO70+0.01</f>
        <v>59.589999999999996</v>
      </c>
      <c r="F70" s="31"/>
      <c r="G70" s="41"/>
      <c r="H70" s="32"/>
      <c r="I70" s="31">
        <v>30.21</v>
      </c>
      <c r="J70" s="41"/>
      <c r="K70" s="32"/>
      <c r="L70" s="31">
        <v>9.72</v>
      </c>
      <c r="M70" s="32"/>
      <c r="N70" s="32"/>
      <c r="O70" s="31"/>
      <c r="P70" s="32"/>
      <c r="Q70" s="32"/>
      <c r="R70" s="31">
        <v>1.29</v>
      </c>
      <c r="S70" s="41"/>
      <c r="T70" s="32"/>
      <c r="U70" s="31"/>
      <c r="V70" s="41"/>
      <c r="W70" s="32"/>
      <c r="X70" s="31">
        <v>18.36</v>
      </c>
      <c r="Y70" s="41"/>
      <c r="Z70" s="32"/>
      <c r="AA70" s="31"/>
      <c r="AB70" s="41"/>
      <c r="AC70" s="32"/>
      <c r="AD70" s="31"/>
      <c r="AE70" s="41"/>
      <c r="AF70" s="32"/>
      <c r="AG70" s="31"/>
      <c r="AH70" s="41"/>
      <c r="AI70" s="32"/>
      <c r="AJ70" s="31"/>
      <c r="AK70" s="32"/>
      <c r="AL70" s="32"/>
      <c r="AM70" s="31"/>
      <c r="AN70" s="41"/>
      <c r="AO70" s="32"/>
      <c r="AP70" s="31"/>
      <c r="AQ70" s="41"/>
      <c r="AR70" s="32"/>
      <c r="AS70" s="31"/>
      <c r="AT70" s="41"/>
      <c r="AU70" s="32"/>
      <c r="AV70" s="31"/>
    </row>
    <row r="71" spans="1:48" ht="15.75">
      <c r="A71" s="65"/>
      <c r="B71" s="42" t="s">
        <v>100</v>
      </c>
      <c r="C71" s="31"/>
      <c r="D71" s="31"/>
      <c r="E71" s="61">
        <f>F71+I71+L71+O71+R71+U71+X71+AA71+AD71+AG71+AJ71+AM71+AP71+AS71+AV71+AY71+BB71+BE71+BH71+BK71+BN71+BQ71+BT71+BW71+BZ71+CC71+CF71+CI71+CL71+CO71</f>
        <v>160</v>
      </c>
      <c r="F71" s="31"/>
      <c r="G71" s="41"/>
      <c r="H71" s="32"/>
      <c r="I71" s="31"/>
      <c r="J71" s="41"/>
      <c r="K71" s="32"/>
      <c r="L71" s="31"/>
      <c r="M71" s="32"/>
      <c r="N71" s="32"/>
      <c r="O71" s="31"/>
      <c r="P71" s="32"/>
      <c r="Q71" s="32"/>
      <c r="R71" s="31"/>
      <c r="S71" s="41"/>
      <c r="T71" s="32"/>
      <c r="U71" s="31"/>
      <c r="V71" s="41"/>
      <c r="W71" s="32"/>
      <c r="X71" s="31"/>
      <c r="Y71" s="41"/>
      <c r="Z71" s="32"/>
      <c r="AA71" s="31"/>
      <c r="AB71" s="41"/>
      <c r="AC71" s="32"/>
      <c r="AD71" s="31">
        <v>160</v>
      </c>
      <c r="AE71" s="41"/>
      <c r="AF71" s="32"/>
      <c r="AG71" s="31"/>
      <c r="AH71" s="41"/>
      <c r="AI71" s="32"/>
      <c r="AJ71" s="31"/>
      <c r="AK71" s="32"/>
      <c r="AL71" s="32"/>
      <c r="AM71" s="31"/>
      <c r="AN71" s="41"/>
      <c r="AO71" s="32"/>
      <c r="AP71" s="31"/>
      <c r="AQ71" s="41"/>
      <c r="AR71" s="32"/>
      <c r="AS71" s="31"/>
      <c r="AT71" s="41"/>
      <c r="AU71" s="32"/>
      <c r="AV71" s="31"/>
    </row>
    <row r="72" spans="1:48" ht="30">
      <c r="A72" s="65"/>
      <c r="B72" s="42" t="s">
        <v>117</v>
      </c>
      <c r="C72" s="31"/>
      <c r="D72" s="31"/>
      <c r="E72" s="61">
        <f>F72+I72+L72+O72+R72+U72+X72+AA72+AD72+AG72+AJ72+AM72+AP72+AS72+AV72+AY72+BB72+BE72+BH72+BK72+BN72+BQ72+BT72+BW72+BZ72+CC72+CF72+CI72+CL72+CO72</f>
        <v>528.97</v>
      </c>
      <c r="F72" s="31"/>
      <c r="G72" s="32"/>
      <c r="H72" s="32"/>
      <c r="I72" s="31"/>
      <c r="J72" s="32"/>
      <c r="K72" s="32"/>
      <c r="L72" s="31"/>
      <c r="M72" s="32"/>
      <c r="N72" s="32"/>
      <c r="O72" s="31">
        <v>40</v>
      </c>
      <c r="P72" s="32"/>
      <c r="Q72" s="32"/>
      <c r="R72" s="31">
        <v>137</v>
      </c>
      <c r="S72" s="41"/>
      <c r="T72" s="32"/>
      <c r="U72" s="31">
        <v>71.98</v>
      </c>
      <c r="V72" s="41"/>
      <c r="W72" s="32"/>
      <c r="X72" s="31">
        <v>136</v>
      </c>
      <c r="Y72" s="41"/>
      <c r="Z72" s="32"/>
      <c r="AA72" s="31">
        <v>96</v>
      </c>
      <c r="AB72" s="41"/>
      <c r="AC72" s="32"/>
      <c r="AD72" s="31">
        <v>47.99</v>
      </c>
      <c r="AE72" s="32"/>
      <c r="AF72" s="32"/>
      <c r="AG72" s="31"/>
      <c r="AH72" s="41"/>
      <c r="AI72" s="32"/>
      <c r="AJ72" s="31"/>
      <c r="AK72" s="32"/>
      <c r="AL72" s="32"/>
      <c r="AM72" s="31"/>
      <c r="AN72" s="41"/>
      <c r="AO72" s="32"/>
      <c r="AP72" s="31"/>
      <c r="AQ72" s="41"/>
      <c r="AR72" s="32"/>
      <c r="AS72" s="31"/>
      <c r="AT72" s="41"/>
      <c r="AU72" s="32"/>
      <c r="AV72" s="31"/>
    </row>
    <row r="73" spans="1:48" ht="15.75">
      <c r="A73" s="65"/>
      <c r="B73" s="42" t="s">
        <v>9</v>
      </c>
      <c r="C73" s="31"/>
      <c r="D73" s="31"/>
      <c r="E73" s="61">
        <f>F73+I73+L73+O73+R73+U73+X73+AA73+AD73+AG73+AJ73+AM73+AP73+AS73+AV73+AY73+BB73+BE73+BH73+BK73+BN73+BQ73+BT73+BW73+BZ73+CC73+CF73+CI73+CL73+CO73-0.02</f>
        <v>595.0100000000002</v>
      </c>
      <c r="F73" s="31">
        <v>43.85</v>
      </c>
      <c r="G73" s="31"/>
      <c r="H73" s="31"/>
      <c r="I73" s="31">
        <v>69.33</v>
      </c>
      <c r="J73" s="31"/>
      <c r="K73" s="31"/>
      <c r="L73" s="31">
        <v>37.49</v>
      </c>
      <c r="M73" s="31"/>
      <c r="N73" s="31"/>
      <c r="O73" s="31">
        <v>66.75</v>
      </c>
      <c r="P73" s="31"/>
      <c r="Q73" s="31"/>
      <c r="R73" s="31">
        <v>68.78</v>
      </c>
      <c r="S73" s="31"/>
      <c r="T73" s="31"/>
      <c r="U73" s="31">
        <v>37.49</v>
      </c>
      <c r="V73" s="31"/>
      <c r="W73" s="31"/>
      <c r="X73" s="31">
        <v>70.97</v>
      </c>
      <c r="Y73" s="31"/>
      <c r="Z73" s="31"/>
      <c r="AA73" s="31">
        <v>44.51</v>
      </c>
      <c r="AB73" s="31"/>
      <c r="AC73" s="31"/>
      <c r="AD73" s="31">
        <v>31.72</v>
      </c>
      <c r="AE73" s="31"/>
      <c r="AF73" s="31"/>
      <c r="AG73" s="31">
        <v>20.17</v>
      </c>
      <c r="AH73" s="31"/>
      <c r="AI73" s="31"/>
      <c r="AJ73" s="31">
        <v>33.04</v>
      </c>
      <c r="AK73" s="31"/>
      <c r="AL73" s="31"/>
      <c r="AM73" s="31">
        <v>24.77</v>
      </c>
      <c r="AN73" s="31"/>
      <c r="AO73" s="31"/>
      <c r="AP73" s="31">
        <v>10.07</v>
      </c>
      <c r="AQ73" s="31"/>
      <c r="AR73" s="31"/>
      <c r="AS73" s="31">
        <v>20.21</v>
      </c>
      <c r="AT73" s="31"/>
      <c r="AU73" s="31"/>
      <c r="AV73" s="31">
        <v>15.88</v>
      </c>
    </row>
    <row r="74" spans="1:48" ht="15.75">
      <c r="A74" s="65"/>
      <c r="B74" s="42" t="s">
        <v>25</v>
      </c>
      <c r="C74" s="31"/>
      <c r="D74" s="31"/>
      <c r="E74" s="31">
        <f>F74+I74+L74+O74+R74+U74+X74+AA74+AD74+AG74+AJ74+AM74+AP74+AS74+AV74+AY74+BB74+BE74+BH74+BK74+BN74+BQ74+BT74+BW74+BZ74+CC74+CF74+CI74+CL74+CO74+0.01</f>
        <v>80.01</v>
      </c>
      <c r="F74" s="31"/>
      <c r="G74" s="32"/>
      <c r="H74" s="32"/>
      <c r="I74" s="31"/>
      <c r="J74" s="32"/>
      <c r="K74" s="32"/>
      <c r="L74" s="31"/>
      <c r="M74" s="32"/>
      <c r="N74" s="32"/>
      <c r="O74" s="31"/>
      <c r="P74" s="32"/>
      <c r="Q74" s="32"/>
      <c r="R74" s="31"/>
      <c r="S74" s="32"/>
      <c r="T74" s="32"/>
      <c r="U74" s="31"/>
      <c r="V74" s="32"/>
      <c r="W74" s="32"/>
      <c r="X74" s="31"/>
      <c r="Y74" s="32"/>
      <c r="Z74" s="32"/>
      <c r="AA74" s="31"/>
      <c r="AB74" s="32"/>
      <c r="AC74" s="32"/>
      <c r="AD74" s="31">
        <v>80</v>
      </c>
      <c r="AE74" s="32"/>
      <c r="AF74" s="32"/>
      <c r="AG74" s="31"/>
      <c r="AH74" s="32"/>
      <c r="AI74" s="32"/>
      <c r="AJ74" s="31"/>
      <c r="AK74" s="32"/>
      <c r="AL74" s="32"/>
      <c r="AM74" s="31"/>
      <c r="AN74" s="32"/>
      <c r="AO74" s="32"/>
      <c r="AP74" s="31"/>
      <c r="AQ74" s="32"/>
      <c r="AR74" s="32"/>
      <c r="AS74" s="31"/>
      <c r="AT74" s="32"/>
      <c r="AU74" s="32"/>
      <c r="AV74" s="31"/>
    </row>
    <row r="75" spans="1:48" ht="15.75">
      <c r="A75" s="65"/>
      <c r="B75" s="42" t="s">
        <v>118</v>
      </c>
      <c r="C75" s="31"/>
      <c r="D75" s="31"/>
      <c r="E75" s="31">
        <f>F75+I75+L75+O75+R75+U75+X75+AA75+AD75+AG75+AJ75+AM75+AP75+AS75+AV75+AY75+BB75+BE75+BH75+BK75+BN75+BQ75+BT75+BW75+BZ75+CC75+CF75+CI75+CL75+CO75</f>
        <v>62.51</v>
      </c>
      <c r="F75" s="31"/>
      <c r="G75" s="32"/>
      <c r="H75" s="32"/>
      <c r="I75" s="31"/>
      <c r="J75" s="32"/>
      <c r="K75" s="32"/>
      <c r="L75" s="31"/>
      <c r="M75" s="32"/>
      <c r="N75" s="32"/>
      <c r="O75" s="31"/>
      <c r="P75" s="32"/>
      <c r="Q75" s="32"/>
      <c r="R75" s="31"/>
      <c r="S75" s="32"/>
      <c r="T75" s="32"/>
      <c r="U75" s="31"/>
      <c r="V75" s="32"/>
      <c r="W75" s="32"/>
      <c r="X75" s="31"/>
      <c r="Y75" s="32"/>
      <c r="Z75" s="32"/>
      <c r="AA75" s="31"/>
      <c r="AB75" s="32"/>
      <c r="AC75" s="32"/>
      <c r="AD75" s="31">
        <v>31.2</v>
      </c>
      <c r="AE75" s="32"/>
      <c r="AF75" s="32"/>
      <c r="AG75" s="31">
        <v>18.52</v>
      </c>
      <c r="AH75" s="32"/>
      <c r="AI75" s="32"/>
      <c r="AJ75" s="31"/>
      <c r="AK75" s="32"/>
      <c r="AL75" s="32"/>
      <c r="AM75" s="31">
        <v>12.79</v>
      </c>
      <c r="AN75" s="32"/>
      <c r="AO75" s="32"/>
      <c r="AP75" s="31"/>
      <c r="AQ75" s="32"/>
      <c r="AR75" s="32"/>
      <c r="AS75" s="31"/>
      <c r="AT75" s="32"/>
      <c r="AU75" s="32"/>
      <c r="AV75" s="31"/>
    </row>
    <row r="76" spans="1:48" ht="15.75">
      <c r="A76" s="65"/>
      <c r="B76" s="42" t="s">
        <v>119</v>
      </c>
      <c r="C76" s="31"/>
      <c r="D76" s="31"/>
      <c r="E76" s="61">
        <f>F76+I76+L76+O76+R76+U76+X76+AA76+AD76+AG76+AJ76+AM76+AP76+AS76+AV76+AY76+BB76+BE76+BH76+BK76+BN76+BQ76+BT76+BW76+BZ76+CC76+CF76+CI76+CL76+CO76</f>
        <v>27.54</v>
      </c>
      <c r="F76" s="31">
        <v>9.18</v>
      </c>
      <c r="G76" s="32"/>
      <c r="H76" s="32"/>
      <c r="I76" s="31">
        <v>9.18</v>
      </c>
      <c r="J76" s="32"/>
      <c r="K76" s="32"/>
      <c r="L76" s="31">
        <v>9.18</v>
      </c>
      <c r="M76" s="32"/>
      <c r="N76" s="32"/>
      <c r="O76" s="31"/>
      <c r="P76" s="32"/>
      <c r="Q76" s="32"/>
      <c r="R76" s="31"/>
      <c r="S76" s="32"/>
      <c r="T76" s="32"/>
      <c r="U76" s="31"/>
      <c r="V76" s="32"/>
      <c r="W76" s="32"/>
      <c r="X76" s="31"/>
      <c r="Y76" s="32"/>
      <c r="Z76" s="32"/>
      <c r="AA76" s="31"/>
      <c r="AB76" s="32"/>
      <c r="AC76" s="32"/>
      <c r="AD76" s="31"/>
      <c r="AE76" s="32"/>
      <c r="AF76" s="32"/>
      <c r="AG76" s="31"/>
      <c r="AH76" s="32"/>
      <c r="AI76" s="32"/>
      <c r="AJ76" s="31"/>
      <c r="AK76" s="32"/>
      <c r="AL76" s="32"/>
      <c r="AM76" s="31"/>
      <c r="AN76" s="32"/>
      <c r="AO76" s="32"/>
      <c r="AP76" s="31"/>
      <c r="AQ76" s="32"/>
      <c r="AR76" s="32"/>
      <c r="AS76" s="31"/>
      <c r="AT76" s="32"/>
      <c r="AU76" s="32"/>
      <c r="AV76" s="31"/>
    </row>
    <row r="77" spans="1:48" ht="15.75">
      <c r="A77" s="65"/>
      <c r="B77" s="42" t="s">
        <v>120</v>
      </c>
      <c r="C77" s="31"/>
      <c r="D77" s="31"/>
      <c r="E77" s="61">
        <f>F77+I77+L77+O77+R77+U77+X77+AA77+AD77+AG77+AJ77+AM77+AP77+AS77+AV77+AY77+BB77+BE77+BH77+BK77+BN77+BQ77+BT77+BW77+BZ77+CC77+CF77+CI77+CL77+CO77</f>
        <v>0</v>
      </c>
      <c r="F77" s="31"/>
      <c r="G77" s="32"/>
      <c r="H77" s="32"/>
      <c r="I77" s="31"/>
      <c r="J77" s="32"/>
      <c r="K77" s="32"/>
      <c r="L77" s="31"/>
      <c r="M77" s="32"/>
      <c r="N77" s="32"/>
      <c r="O77" s="31"/>
      <c r="P77" s="32"/>
      <c r="Q77" s="32"/>
      <c r="R77" s="31"/>
      <c r="S77" s="32"/>
      <c r="T77" s="32"/>
      <c r="U77" s="31"/>
      <c r="V77" s="32"/>
      <c r="W77" s="32"/>
      <c r="X77" s="31"/>
      <c r="Y77" s="32"/>
      <c r="Z77" s="32"/>
      <c r="AA77" s="31"/>
      <c r="AB77" s="32"/>
      <c r="AC77" s="32"/>
      <c r="AD77" s="31"/>
      <c r="AE77" s="32"/>
      <c r="AF77" s="32"/>
      <c r="AG77" s="31"/>
      <c r="AH77" s="32"/>
      <c r="AI77" s="32"/>
      <c r="AJ77" s="31"/>
      <c r="AK77" s="32"/>
      <c r="AL77" s="32"/>
      <c r="AM77" s="31"/>
      <c r="AN77" s="32"/>
      <c r="AO77" s="32"/>
      <c r="AP77" s="31"/>
      <c r="AQ77" s="32"/>
      <c r="AR77" s="32"/>
      <c r="AS77" s="31"/>
      <c r="AT77" s="32"/>
      <c r="AU77" s="32"/>
      <c r="AV77" s="31"/>
    </row>
    <row r="78" spans="1:48" ht="15.75">
      <c r="A78" s="65"/>
      <c r="B78" s="42" t="s">
        <v>121</v>
      </c>
      <c r="C78" s="31"/>
      <c r="D78" s="31"/>
      <c r="E78" s="61">
        <f>BQ78</f>
        <v>0</v>
      </c>
      <c r="F78" s="31"/>
      <c r="G78" s="32"/>
      <c r="H78" s="32"/>
      <c r="I78" s="31"/>
      <c r="J78" s="32"/>
      <c r="K78" s="32"/>
      <c r="L78" s="31"/>
      <c r="M78" s="32"/>
      <c r="N78" s="32"/>
      <c r="O78" s="31"/>
      <c r="P78" s="32"/>
      <c r="Q78" s="32"/>
      <c r="R78" s="31"/>
      <c r="S78" s="32"/>
      <c r="T78" s="32"/>
      <c r="U78" s="31"/>
      <c r="V78" s="32"/>
      <c r="W78" s="32"/>
      <c r="X78" s="31"/>
      <c r="Y78" s="32"/>
      <c r="Z78" s="32"/>
      <c r="AA78" s="31"/>
      <c r="AB78" s="32"/>
      <c r="AC78" s="32"/>
      <c r="AD78" s="31"/>
      <c r="AE78" s="32"/>
      <c r="AF78" s="32"/>
      <c r="AG78" s="31"/>
      <c r="AH78" s="32"/>
      <c r="AI78" s="32"/>
      <c r="AJ78" s="31"/>
      <c r="AK78" s="32"/>
      <c r="AL78" s="32"/>
      <c r="AM78" s="31"/>
      <c r="AN78" s="32"/>
      <c r="AO78" s="32"/>
      <c r="AP78" s="31"/>
      <c r="AQ78" s="32"/>
      <c r="AR78" s="32"/>
      <c r="AS78" s="31"/>
      <c r="AT78" s="32"/>
      <c r="AU78" s="32"/>
      <c r="AV78" s="31"/>
    </row>
    <row r="79" spans="1:48" ht="15.75">
      <c r="A79" s="65"/>
      <c r="B79" s="42" t="s">
        <v>122</v>
      </c>
      <c r="C79" s="31"/>
      <c r="D79" s="31"/>
      <c r="E79" s="61">
        <f>F79+I79+L79+O79+R79+U79+X79+AA79+AD79+AG79+AJ79+AM79+AP79+AS79+AV79+AY79+BB79+BE79+BH79+BK79+BN79+BQ79+BT79+BW79+BZ79+CC79+CF79+CI79+CL79+CO79</f>
        <v>0</v>
      </c>
      <c r="F79" s="31"/>
      <c r="G79" s="32"/>
      <c r="H79" s="32"/>
      <c r="I79" s="31"/>
      <c r="J79" s="32"/>
      <c r="K79" s="32"/>
      <c r="L79" s="31"/>
      <c r="M79" s="32"/>
      <c r="N79" s="32"/>
      <c r="O79" s="31"/>
      <c r="P79" s="32"/>
      <c r="Q79" s="32"/>
      <c r="R79" s="31"/>
      <c r="S79" s="32"/>
      <c r="T79" s="32"/>
      <c r="U79" s="31"/>
      <c r="V79" s="32"/>
      <c r="W79" s="32"/>
      <c r="X79" s="31"/>
      <c r="Y79" s="32"/>
      <c r="Z79" s="32"/>
      <c r="AA79" s="31"/>
      <c r="AB79" s="32"/>
      <c r="AC79" s="32"/>
      <c r="AD79" s="31"/>
      <c r="AE79" s="32"/>
      <c r="AF79" s="32"/>
      <c r="AG79" s="31"/>
      <c r="AH79" s="32"/>
      <c r="AI79" s="32"/>
      <c r="AJ79" s="31"/>
      <c r="AK79" s="32"/>
      <c r="AL79" s="32"/>
      <c r="AM79" s="31"/>
      <c r="AN79" s="32"/>
      <c r="AO79" s="32"/>
      <c r="AP79" s="31"/>
      <c r="AQ79" s="32"/>
      <c r="AR79" s="32"/>
      <c r="AS79" s="31"/>
      <c r="AT79" s="32"/>
      <c r="AU79" s="32"/>
      <c r="AV79" s="31"/>
    </row>
    <row r="80" spans="1:48" ht="15.75">
      <c r="A80" s="65"/>
      <c r="B80" s="42" t="s">
        <v>123</v>
      </c>
      <c r="C80" s="31"/>
      <c r="D80" s="31"/>
      <c r="E80" s="61">
        <f>F80+I80+L80+O80+R80+U80+X80+AA80+AD80+AG80+AJ80+AM80+AP80+AS80+AV80+AY80+BB80+BE80+BH80+BK80+BN80+BQ80+BT80+BW80+BZ80+CC80+CF80+CI80+CL80+CO80</f>
        <v>70.56</v>
      </c>
      <c r="F80" s="31"/>
      <c r="G80" s="32"/>
      <c r="H80" s="32"/>
      <c r="I80" s="31"/>
      <c r="J80" s="32"/>
      <c r="K80" s="32"/>
      <c r="L80" s="31"/>
      <c r="M80" s="32"/>
      <c r="N80" s="32"/>
      <c r="O80" s="31"/>
      <c r="P80" s="32"/>
      <c r="Q80" s="32"/>
      <c r="R80" s="31"/>
      <c r="S80" s="32"/>
      <c r="T80" s="32"/>
      <c r="U80" s="31">
        <v>70.56</v>
      </c>
      <c r="V80" s="32"/>
      <c r="W80" s="32"/>
      <c r="X80" s="31"/>
      <c r="Y80" s="32"/>
      <c r="Z80" s="32"/>
      <c r="AA80" s="31"/>
      <c r="AB80" s="32"/>
      <c r="AC80" s="32"/>
      <c r="AD80" s="31"/>
      <c r="AE80" s="32"/>
      <c r="AF80" s="32"/>
      <c r="AG80" s="31"/>
      <c r="AH80" s="32"/>
      <c r="AI80" s="32"/>
      <c r="AJ80" s="31"/>
      <c r="AK80" s="32"/>
      <c r="AL80" s="32"/>
      <c r="AM80" s="31"/>
      <c r="AN80" s="32"/>
      <c r="AO80" s="32"/>
      <c r="AP80" s="31"/>
      <c r="AQ80" s="32"/>
      <c r="AR80" s="32"/>
      <c r="AS80" s="31"/>
      <c r="AT80" s="32"/>
      <c r="AU80" s="32"/>
      <c r="AV80" s="31"/>
    </row>
    <row r="81" spans="1:48" ht="15.75">
      <c r="A81" s="65"/>
      <c r="B81" s="42" t="s">
        <v>124</v>
      </c>
      <c r="C81" s="31"/>
      <c r="D81" s="31"/>
      <c r="E81" s="61">
        <f>F81+I81+L81+O81+R81+U81+X81+AA81+AD81+AG81+AJ81+AM81+AP81+AS81+AV81+AY81+BB81+BE81+BH81+BK81+BN81+BQ81+BT81+BW81+BZ81+CC81+CF81+CI81+CL81+CO81</f>
        <v>19.45</v>
      </c>
      <c r="F81" s="31"/>
      <c r="G81" s="32"/>
      <c r="H81" s="32"/>
      <c r="I81" s="31"/>
      <c r="J81" s="32"/>
      <c r="K81" s="32"/>
      <c r="L81" s="31"/>
      <c r="M81" s="32"/>
      <c r="N81" s="32"/>
      <c r="O81" s="31"/>
      <c r="P81" s="32"/>
      <c r="Q81" s="32"/>
      <c r="R81" s="31"/>
      <c r="S81" s="32"/>
      <c r="T81" s="32"/>
      <c r="U81" s="31"/>
      <c r="V81" s="32"/>
      <c r="W81" s="32"/>
      <c r="X81" s="31"/>
      <c r="Y81" s="32"/>
      <c r="Z81" s="32"/>
      <c r="AA81" s="31"/>
      <c r="AB81" s="32"/>
      <c r="AC81" s="32"/>
      <c r="AD81" s="31">
        <v>19.45</v>
      </c>
      <c r="AE81" s="32"/>
      <c r="AF81" s="32"/>
      <c r="AG81" s="31"/>
      <c r="AH81" s="32"/>
      <c r="AI81" s="32"/>
      <c r="AJ81" s="31"/>
      <c r="AK81" s="32"/>
      <c r="AL81" s="32"/>
      <c r="AM81" s="31"/>
      <c r="AN81" s="32"/>
      <c r="AO81" s="32"/>
      <c r="AP81" s="31"/>
      <c r="AQ81" s="32"/>
      <c r="AR81" s="32"/>
      <c r="AS81" s="31"/>
      <c r="AT81" s="32"/>
      <c r="AU81" s="32"/>
      <c r="AV81" s="31"/>
    </row>
    <row r="82" spans="1:48" ht="15.75">
      <c r="A82" s="65"/>
      <c r="B82" s="42" t="s">
        <v>125</v>
      </c>
      <c r="C82" s="31"/>
      <c r="D82" s="31"/>
      <c r="E82" s="61">
        <f>F82+I82+L82+O82+R82+U82+X82+AA82+AD82+AG82+AJ82+AM82+AP82+AS82+AV82+AY82+BB82+BE82+BH82+BK82+BN82+BQ82+BT82+BW82+BZ82+CC82+CF82+CI82+CL82+CO82</f>
        <v>9.780000000000001</v>
      </c>
      <c r="F82" s="31"/>
      <c r="G82" s="32"/>
      <c r="H82" s="32"/>
      <c r="I82" s="31"/>
      <c r="J82" s="32"/>
      <c r="K82" s="32"/>
      <c r="L82" s="31">
        <v>3.75</v>
      </c>
      <c r="M82" s="32"/>
      <c r="N82" s="32"/>
      <c r="O82" s="31"/>
      <c r="P82" s="32"/>
      <c r="Q82" s="32"/>
      <c r="R82" s="31"/>
      <c r="S82" s="32"/>
      <c r="T82" s="32"/>
      <c r="U82" s="31"/>
      <c r="V82" s="32"/>
      <c r="W82" s="32"/>
      <c r="X82" s="31">
        <v>6.03</v>
      </c>
      <c r="Y82" s="32"/>
      <c r="Z82" s="32"/>
      <c r="AA82" s="31"/>
      <c r="AB82" s="32"/>
      <c r="AC82" s="32"/>
      <c r="AD82" s="31"/>
      <c r="AE82" s="32"/>
      <c r="AF82" s="32"/>
      <c r="AG82" s="31"/>
      <c r="AH82" s="32"/>
      <c r="AI82" s="32"/>
      <c r="AJ82" s="31"/>
      <c r="AK82" s="32"/>
      <c r="AL82" s="32"/>
      <c r="AM82" s="31"/>
      <c r="AN82" s="32"/>
      <c r="AO82" s="32"/>
      <c r="AP82" s="31"/>
      <c r="AQ82" s="32"/>
      <c r="AR82" s="32"/>
      <c r="AS82" s="31"/>
      <c r="AT82" s="32"/>
      <c r="AU82" s="32"/>
      <c r="AV82" s="31"/>
    </row>
    <row r="83" spans="1:48" ht="15.75">
      <c r="A83" s="65"/>
      <c r="B83" s="42" t="s">
        <v>126</v>
      </c>
      <c r="C83" s="31"/>
      <c r="D83" s="31"/>
      <c r="E83" s="61">
        <f>F83+I83+L83+O83+R83+U83+X83+AA83+AD83+AG83+AJ83+AM83+AP83+AS83+AV83+AY83+BB83+BE83+BH83+BK83+BN83+BQ83+BT83+BW83+BZ83+CC83+CF83+CI83+CL83+CO83+0.03</f>
        <v>0.03</v>
      </c>
      <c r="F83" s="31"/>
      <c r="G83" s="32"/>
      <c r="H83" s="32"/>
      <c r="I83" s="31"/>
      <c r="J83" s="32"/>
      <c r="K83" s="32"/>
      <c r="L83" s="31"/>
      <c r="M83" s="32"/>
      <c r="N83" s="32"/>
      <c r="O83" s="31"/>
      <c r="P83" s="32"/>
      <c r="Q83" s="32"/>
      <c r="R83" s="31"/>
      <c r="S83" s="32"/>
      <c r="T83" s="32"/>
      <c r="U83" s="31"/>
      <c r="V83" s="32"/>
      <c r="W83" s="32"/>
      <c r="X83" s="31"/>
      <c r="Y83" s="32"/>
      <c r="Z83" s="32"/>
      <c r="AA83" s="31"/>
      <c r="AB83" s="32"/>
      <c r="AC83" s="32"/>
      <c r="AD83" s="31"/>
      <c r="AE83" s="32"/>
      <c r="AF83" s="32"/>
      <c r="AG83" s="31"/>
      <c r="AH83" s="32"/>
      <c r="AI83" s="32"/>
      <c r="AJ83" s="31"/>
      <c r="AK83" s="32"/>
      <c r="AL83" s="32"/>
      <c r="AM83" s="31"/>
      <c r="AN83" s="32"/>
      <c r="AO83" s="32"/>
      <c r="AP83" s="31"/>
      <c r="AQ83" s="32"/>
      <c r="AR83" s="32"/>
      <c r="AS83" s="31"/>
      <c r="AT83" s="32"/>
      <c r="AU83" s="32"/>
      <c r="AV83" s="31"/>
    </row>
    <row r="84" spans="1:48" ht="63">
      <c r="A84" s="81">
        <v>7</v>
      </c>
      <c r="B84" s="85" t="s">
        <v>26</v>
      </c>
      <c r="C84" s="1"/>
      <c r="D84" s="83"/>
      <c r="E84" s="83">
        <f>E85+E86+E87+E89+E90+E91+E92+E93+E95+E94+E88+E96</f>
        <v>381.20000000000005</v>
      </c>
      <c r="F84" s="83">
        <f aca="true" t="shared" si="11" ref="F84:AV84">F85+F87+F88+F89+F90+F92+F93+F94+F95+F96</f>
        <v>21.06</v>
      </c>
      <c r="G84" s="83">
        <f t="shared" si="11"/>
        <v>0</v>
      </c>
      <c r="H84" s="83">
        <f t="shared" si="11"/>
        <v>0</v>
      </c>
      <c r="I84" s="83">
        <f t="shared" si="11"/>
        <v>33.28</v>
      </c>
      <c r="J84" s="83">
        <f t="shared" si="11"/>
        <v>0</v>
      </c>
      <c r="K84" s="83">
        <f t="shared" si="11"/>
        <v>0</v>
      </c>
      <c r="L84" s="83">
        <f t="shared" si="11"/>
        <v>23.490000000000002</v>
      </c>
      <c r="M84" s="83">
        <f t="shared" si="11"/>
        <v>0</v>
      </c>
      <c r="N84" s="83">
        <f t="shared" si="11"/>
        <v>0</v>
      </c>
      <c r="O84" s="83">
        <f t="shared" si="11"/>
        <v>37.54</v>
      </c>
      <c r="P84" s="83">
        <f t="shared" si="11"/>
        <v>0</v>
      </c>
      <c r="Q84" s="83">
        <f t="shared" si="11"/>
        <v>0</v>
      </c>
      <c r="R84" s="83">
        <f t="shared" si="11"/>
        <v>33.03</v>
      </c>
      <c r="S84" s="83">
        <f t="shared" si="11"/>
        <v>0</v>
      </c>
      <c r="T84" s="83">
        <f t="shared" si="11"/>
        <v>0</v>
      </c>
      <c r="U84" s="83">
        <f t="shared" si="11"/>
        <v>18</v>
      </c>
      <c r="V84" s="83">
        <f t="shared" si="11"/>
        <v>0</v>
      </c>
      <c r="W84" s="83">
        <f t="shared" si="11"/>
        <v>0</v>
      </c>
      <c r="X84" s="83">
        <f t="shared" si="11"/>
        <v>56.56999999999999</v>
      </c>
      <c r="Y84" s="83">
        <f t="shared" si="11"/>
        <v>0</v>
      </c>
      <c r="Z84" s="83">
        <f t="shared" si="11"/>
        <v>0</v>
      </c>
      <c r="AA84" s="83">
        <f t="shared" si="11"/>
        <v>21.37</v>
      </c>
      <c r="AB84" s="83">
        <f t="shared" si="11"/>
        <v>0</v>
      </c>
      <c r="AC84" s="83">
        <f t="shared" si="11"/>
        <v>0</v>
      </c>
      <c r="AD84" s="83">
        <f t="shared" si="11"/>
        <v>32.25</v>
      </c>
      <c r="AE84" s="83">
        <f t="shared" si="11"/>
        <v>0</v>
      </c>
      <c r="AF84" s="83">
        <f t="shared" si="11"/>
        <v>0</v>
      </c>
      <c r="AG84" s="83">
        <f t="shared" si="11"/>
        <v>15.170000000000002</v>
      </c>
      <c r="AH84" s="83">
        <f t="shared" si="11"/>
        <v>0</v>
      </c>
      <c r="AI84" s="83">
        <f t="shared" si="11"/>
        <v>0</v>
      </c>
      <c r="AJ84" s="83">
        <f t="shared" si="11"/>
        <v>19.810000000000002</v>
      </c>
      <c r="AK84" s="83">
        <f t="shared" si="11"/>
        <v>0</v>
      </c>
      <c r="AL84" s="83">
        <f t="shared" si="11"/>
        <v>0</v>
      </c>
      <c r="AM84" s="83">
        <f t="shared" si="11"/>
        <v>11.91</v>
      </c>
      <c r="AN84" s="83">
        <f t="shared" si="11"/>
        <v>0</v>
      </c>
      <c r="AO84" s="83">
        <f t="shared" si="11"/>
        <v>0</v>
      </c>
      <c r="AP84" s="83">
        <f t="shared" si="11"/>
        <v>4.83</v>
      </c>
      <c r="AQ84" s="83">
        <f t="shared" si="11"/>
        <v>0</v>
      </c>
      <c r="AR84" s="83">
        <f t="shared" si="11"/>
        <v>0</v>
      </c>
      <c r="AS84" s="83">
        <f t="shared" si="11"/>
        <v>17.56</v>
      </c>
      <c r="AT84" s="83">
        <f t="shared" si="11"/>
        <v>0</v>
      </c>
      <c r="AU84" s="83">
        <f t="shared" si="11"/>
        <v>0</v>
      </c>
      <c r="AV84" s="83">
        <f t="shared" si="11"/>
        <v>7.63</v>
      </c>
    </row>
    <row r="85" spans="1:48" ht="15.75">
      <c r="A85" s="65"/>
      <c r="B85" s="68" t="s">
        <v>28</v>
      </c>
      <c r="C85" s="29"/>
      <c r="D85" s="29"/>
      <c r="E85" s="31">
        <f>F85+I85+L85+O85+R85+U85+X85+AA85+AD85+AG85+AJ85+AM85+AP85+AS85+AV85+AY85+BB85+BE85+BH85+BK85+BN85+BQ85+BT85+BW85+BZ85+CC85+CF85+CI85+CL85+CO85-0.01</f>
        <v>204.10999999999999</v>
      </c>
      <c r="F85" s="31">
        <v>15.04</v>
      </c>
      <c r="G85" s="32"/>
      <c r="H85" s="32"/>
      <c r="I85" s="31">
        <v>23.78</v>
      </c>
      <c r="J85" s="32"/>
      <c r="K85" s="32"/>
      <c r="L85" s="31">
        <v>12.86</v>
      </c>
      <c r="M85" s="32"/>
      <c r="N85" s="32"/>
      <c r="O85" s="31">
        <v>22.9</v>
      </c>
      <c r="P85" s="32"/>
      <c r="Q85" s="32"/>
      <c r="R85" s="31">
        <v>23.6</v>
      </c>
      <c r="S85" s="32"/>
      <c r="T85" s="32"/>
      <c r="U85" s="31">
        <v>12.86</v>
      </c>
      <c r="V85" s="32"/>
      <c r="W85" s="32"/>
      <c r="X85" s="31">
        <v>24.34</v>
      </c>
      <c r="Y85" s="32"/>
      <c r="Z85" s="32"/>
      <c r="AA85" s="31">
        <v>15.27</v>
      </c>
      <c r="AB85" s="32"/>
      <c r="AC85" s="32"/>
      <c r="AD85" s="31">
        <v>10.88</v>
      </c>
      <c r="AE85" s="32"/>
      <c r="AF85" s="32"/>
      <c r="AG85" s="31">
        <v>6.92</v>
      </c>
      <c r="AH85" s="32"/>
      <c r="AI85" s="32"/>
      <c r="AJ85" s="31">
        <v>11.34</v>
      </c>
      <c r="AK85" s="32"/>
      <c r="AL85" s="32"/>
      <c r="AM85" s="31">
        <v>8.5</v>
      </c>
      <c r="AN85" s="32"/>
      <c r="AO85" s="32"/>
      <c r="AP85" s="31">
        <v>3.45</v>
      </c>
      <c r="AQ85" s="32"/>
      <c r="AR85" s="32"/>
      <c r="AS85" s="31">
        <v>6.93</v>
      </c>
      <c r="AT85" s="32"/>
      <c r="AU85" s="32"/>
      <c r="AV85" s="31">
        <v>5.45</v>
      </c>
    </row>
    <row r="86" spans="1:48" ht="15.75">
      <c r="A86" s="65"/>
      <c r="B86" s="69" t="s">
        <v>101</v>
      </c>
      <c r="C86" s="18"/>
      <c r="D86" s="18"/>
      <c r="E86" s="61">
        <f>F86+I86+L86+O86+R86+U86+X86+AA86+AD86+AG86+AJ86+AM86+AP86+AS86+AV86+AY86+BB86+BE86+BH86+BK86+BN86+BQ86+BT86+BW86+BZ86+CC86+CF86+CI86+CL86+CO86+0.01</f>
        <v>27.72</v>
      </c>
      <c r="F86" s="31">
        <v>2.04</v>
      </c>
      <c r="G86" s="32"/>
      <c r="H86" s="32"/>
      <c r="I86" s="31">
        <v>3.23</v>
      </c>
      <c r="J86" s="32"/>
      <c r="K86" s="32"/>
      <c r="L86" s="31">
        <v>1.75</v>
      </c>
      <c r="M86" s="32"/>
      <c r="N86" s="32"/>
      <c r="O86" s="31">
        <v>3.11</v>
      </c>
      <c r="P86" s="32"/>
      <c r="Q86" s="32"/>
      <c r="R86" s="31">
        <v>3.2</v>
      </c>
      <c r="S86" s="32"/>
      <c r="T86" s="32"/>
      <c r="U86" s="31">
        <v>1.75</v>
      </c>
      <c r="V86" s="32"/>
      <c r="W86" s="32"/>
      <c r="X86" s="31">
        <v>3.3</v>
      </c>
      <c r="Y86" s="32"/>
      <c r="Z86" s="32"/>
      <c r="AA86" s="31">
        <v>2.07</v>
      </c>
      <c r="AB86" s="32"/>
      <c r="AC86" s="32"/>
      <c r="AD86" s="31">
        <v>1.48</v>
      </c>
      <c r="AE86" s="32"/>
      <c r="AF86" s="32"/>
      <c r="AG86" s="31">
        <v>0.94</v>
      </c>
      <c r="AH86" s="32"/>
      <c r="AI86" s="32"/>
      <c r="AJ86" s="31">
        <v>1.54</v>
      </c>
      <c r="AK86" s="32"/>
      <c r="AL86" s="32"/>
      <c r="AM86" s="31">
        <v>1.15</v>
      </c>
      <c r="AN86" s="32"/>
      <c r="AO86" s="32"/>
      <c r="AP86" s="31">
        <v>0.47</v>
      </c>
      <c r="AQ86" s="32"/>
      <c r="AR86" s="32"/>
      <c r="AS86" s="31">
        <v>0.94</v>
      </c>
      <c r="AT86" s="32"/>
      <c r="AU86" s="32"/>
      <c r="AV86" s="31">
        <v>0.74</v>
      </c>
    </row>
    <row r="87" spans="1:48" ht="30">
      <c r="A87" s="65"/>
      <c r="B87" s="69" t="s">
        <v>33</v>
      </c>
      <c r="C87" s="18"/>
      <c r="D87" s="18"/>
      <c r="E87" s="61">
        <f>F87+I87+L87+O87+R87+U87+X87+AA87+AD87+AG87+AJ87+AM87+AP87+AS87+AV87+AY87+BB87+BE87+BH87+BK87+BN87+BQ87+BT87+BW87+BZ87+CC87+CF87+CI87+CL87+CO87+0.02</f>
        <v>52.74</v>
      </c>
      <c r="F87" s="31">
        <v>3.89</v>
      </c>
      <c r="G87" s="32"/>
      <c r="H87" s="32"/>
      <c r="I87" s="31">
        <v>6.14</v>
      </c>
      <c r="J87" s="32"/>
      <c r="K87" s="32"/>
      <c r="L87" s="31">
        <v>3.32</v>
      </c>
      <c r="M87" s="32"/>
      <c r="N87" s="32"/>
      <c r="O87" s="31">
        <v>5.91</v>
      </c>
      <c r="P87" s="32"/>
      <c r="Q87" s="32"/>
      <c r="R87" s="31">
        <v>6.09</v>
      </c>
      <c r="S87" s="32"/>
      <c r="T87" s="32"/>
      <c r="U87" s="31">
        <v>3.32</v>
      </c>
      <c r="V87" s="32"/>
      <c r="W87" s="32"/>
      <c r="X87" s="31">
        <v>6.29</v>
      </c>
      <c r="Y87" s="32"/>
      <c r="Z87" s="32"/>
      <c r="AA87" s="31">
        <v>3.94</v>
      </c>
      <c r="AB87" s="32"/>
      <c r="AC87" s="32"/>
      <c r="AD87" s="31">
        <v>2.81</v>
      </c>
      <c r="AE87" s="32"/>
      <c r="AF87" s="32"/>
      <c r="AG87" s="31">
        <v>1.79</v>
      </c>
      <c r="AH87" s="32"/>
      <c r="AI87" s="32"/>
      <c r="AJ87" s="31">
        <v>2.93</v>
      </c>
      <c r="AK87" s="32"/>
      <c r="AL87" s="32"/>
      <c r="AM87" s="31">
        <v>2.2</v>
      </c>
      <c r="AN87" s="32"/>
      <c r="AO87" s="32"/>
      <c r="AP87" s="31">
        <v>0.89</v>
      </c>
      <c r="AQ87" s="32"/>
      <c r="AR87" s="32"/>
      <c r="AS87" s="31">
        <v>1.79</v>
      </c>
      <c r="AT87" s="32"/>
      <c r="AU87" s="32"/>
      <c r="AV87" s="31">
        <v>1.41</v>
      </c>
    </row>
    <row r="88" spans="1:48" ht="15.75">
      <c r="A88" s="65"/>
      <c r="B88" s="69" t="s">
        <v>127</v>
      </c>
      <c r="C88" s="18"/>
      <c r="D88" s="18"/>
      <c r="E88" s="61">
        <f>X88+BN88+CC88</f>
        <v>17</v>
      </c>
      <c r="F88" s="31"/>
      <c r="G88" s="32"/>
      <c r="H88" s="32"/>
      <c r="I88" s="31"/>
      <c r="J88" s="32"/>
      <c r="K88" s="32"/>
      <c r="L88" s="31"/>
      <c r="M88" s="32"/>
      <c r="N88" s="32"/>
      <c r="O88" s="31"/>
      <c r="P88" s="32"/>
      <c r="Q88" s="32"/>
      <c r="R88" s="31"/>
      <c r="S88" s="32"/>
      <c r="T88" s="32"/>
      <c r="U88" s="31"/>
      <c r="V88" s="32"/>
      <c r="W88" s="32"/>
      <c r="X88" s="31">
        <v>17</v>
      </c>
      <c r="Y88" s="32"/>
      <c r="Z88" s="32"/>
      <c r="AA88" s="31"/>
      <c r="AB88" s="32"/>
      <c r="AC88" s="32"/>
      <c r="AD88" s="31"/>
      <c r="AE88" s="32"/>
      <c r="AF88" s="32"/>
      <c r="AG88" s="31"/>
      <c r="AH88" s="32"/>
      <c r="AI88" s="32"/>
      <c r="AJ88" s="31"/>
      <c r="AK88" s="32"/>
      <c r="AL88" s="32"/>
      <c r="AM88" s="31"/>
      <c r="AN88" s="32"/>
      <c r="AO88" s="32"/>
      <c r="AP88" s="31"/>
      <c r="AQ88" s="32"/>
      <c r="AR88" s="32"/>
      <c r="AS88" s="31"/>
      <c r="AT88" s="32"/>
      <c r="AU88" s="32"/>
      <c r="AV88" s="31"/>
    </row>
    <row r="89" spans="1:48" ht="15.75">
      <c r="A89" s="65"/>
      <c r="B89" s="68" t="s">
        <v>128</v>
      </c>
      <c r="C89" s="29"/>
      <c r="D89" s="31"/>
      <c r="E89" s="61">
        <f aca="true" t="shared" si="12" ref="E89:E94">F89+I89+L89+O89+R89+U89+X89+AA89+AD89+AG89+AJ89+AM89+AP89+AS89+AV89+AY89+BB89+BE89+BH89+BK89+BN89+BQ89+BT89+BW89+BZ89+CC89+CF89+CI89+CL89+CO89</f>
        <v>9.43</v>
      </c>
      <c r="F89" s="31"/>
      <c r="G89" s="32"/>
      <c r="H89" s="32"/>
      <c r="I89" s="31"/>
      <c r="J89" s="32"/>
      <c r="K89" s="32"/>
      <c r="L89" s="31"/>
      <c r="M89" s="32"/>
      <c r="N89" s="32"/>
      <c r="O89" s="31"/>
      <c r="P89" s="32"/>
      <c r="Q89" s="32"/>
      <c r="R89" s="31"/>
      <c r="S89" s="32"/>
      <c r="T89" s="32"/>
      <c r="U89" s="31"/>
      <c r="V89" s="32"/>
      <c r="W89" s="32"/>
      <c r="X89" s="31"/>
      <c r="Y89" s="32"/>
      <c r="Z89" s="32"/>
      <c r="AA89" s="31"/>
      <c r="AB89" s="32"/>
      <c r="AC89" s="32"/>
      <c r="AD89" s="31"/>
      <c r="AE89" s="32"/>
      <c r="AF89" s="32"/>
      <c r="AG89" s="31"/>
      <c r="AH89" s="32"/>
      <c r="AI89" s="32"/>
      <c r="AJ89" s="31">
        <v>1.57</v>
      </c>
      <c r="AK89" s="32"/>
      <c r="AL89" s="32"/>
      <c r="AM89" s="31"/>
      <c r="AN89" s="32"/>
      <c r="AO89" s="32"/>
      <c r="AP89" s="31"/>
      <c r="AQ89" s="32"/>
      <c r="AR89" s="32"/>
      <c r="AS89" s="31">
        <v>7.86</v>
      </c>
      <c r="AT89" s="32"/>
      <c r="AU89" s="32"/>
      <c r="AV89" s="31"/>
    </row>
    <row r="90" spans="1:48" ht="15.75">
      <c r="A90" s="65"/>
      <c r="B90" s="68" t="s">
        <v>74</v>
      </c>
      <c r="C90" s="29"/>
      <c r="D90" s="31"/>
      <c r="E90" s="61">
        <f t="shared" si="12"/>
        <v>0</v>
      </c>
      <c r="F90" s="31"/>
      <c r="G90" s="32"/>
      <c r="H90" s="32"/>
      <c r="I90" s="31"/>
      <c r="J90" s="32"/>
      <c r="K90" s="32"/>
      <c r="L90" s="31"/>
      <c r="M90" s="32"/>
      <c r="N90" s="32"/>
      <c r="O90" s="31"/>
      <c r="P90" s="32"/>
      <c r="Q90" s="32"/>
      <c r="R90" s="31"/>
      <c r="S90" s="32"/>
      <c r="T90" s="32"/>
      <c r="U90" s="31"/>
      <c r="V90" s="32"/>
      <c r="W90" s="32"/>
      <c r="X90" s="31"/>
      <c r="Y90" s="32"/>
      <c r="Z90" s="32"/>
      <c r="AA90" s="31"/>
      <c r="AB90" s="32"/>
      <c r="AC90" s="32"/>
      <c r="AD90" s="31"/>
      <c r="AE90" s="32"/>
      <c r="AF90" s="32"/>
      <c r="AG90" s="31"/>
      <c r="AH90" s="32"/>
      <c r="AI90" s="32"/>
      <c r="AJ90" s="31"/>
      <c r="AK90" s="32"/>
      <c r="AL90" s="32"/>
      <c r="AM90" s="31"/>
      <c r="AN90" s="32"/>
      <c r="AO90" s="32"/>
      <c r="AP90" s="31"/>
      <c r="AQ90" s="32"/>
      <c r="AR90" s="32"/>
      <c r="AS90" s="31"/>
      <c r="AT90" s="32"/>
      <c r="AU90" s="32"/>
      <c r="AV90" s="31"/>
    </row>
    <row r="91" spans="1:48" ht="15.75">
      <c r="A91" s="65"/>
      <c r="B91" s="68" t="s">
        <v>102</v>
      </c>
      <c r="C91" s="29"/>
      <c r="D91" s="31"/>
      <c r="E91" s="61">
        <f t="shared" si="12"/>
        <v>0</v>
      </c>
      <c r="F91" s="31"/>
      <c r="G91" s="32"/>
      <c r="H91" s="32"/>
      <c r="I91" s="31"/>
      <c r="J91" s="32"/>
      <c r="K91" s="32"/>
      <c r="L91" s="31"/>
      <c r="M91" s="32"/>
      <c r="N91" s="32"/>
      <c r="O91" s="31"/>
      <c r="P91" s="32"/>
      <c r="Q91" s="32"/>
      <c r="R91" s="31"/>
      <c r="S91" s="32"/>
      <c r="T91" s="32"/>
      <c r="U91" s="31"/>
      <c r="V91" s="32"/>
      <c r="W91" s="32"/>
      <c r="X91" s="31"/>
      <c r="Y91" s="32"/>
      <c r="Z91" s="32"/>
      <c r="AA91" s="31"/>
      <c r="AB91" s="32"/>
      <c r="AC91" s="32"/>
      <c r="AD91" s="31"/>
      <c r="AE91" s="32"/>
      <c r="AF91" s="32"/>
      <c r="AG91" s="31"/>
      <c r="AH91" s="32"/>
      <c r="AI91" s="32"/>
      <c r="AJ91" s="31"/>
      <c r="AK91" s="32"/>
      <c r="AL91" s="32"/>
      <c r="AM91" s="31"/>
      <c r="AN91" s="32"/>
      <c r="AO91" s="32"/>
      <c r="AP91" s="31"/>
      <c r="AQ91" s="32"/>
      <c r="AR91" s="32"/>
      <c r="AS91" s="31"/>
      <c r="AT91" s="32"/>
      <c r="AU91" s="32"/>
      <c r="AV91" s="31"/>
    </row>
    <row r="92" spans="1:48" ht="30">
      <c r="A92" s="65"/>
      <c r="B92" s="68" t="s">
        <v>75</v>
      </c>
      <c r="C92" s="29"/>
      <c r="D92" s="31"/>
      <c r="E92" s="61">
        <f t="shared" si="12"/>
        <v>0</v>
      </c>
      <c r="F92" s="31"/>
      <c r="G92" s="32"/>
      <c r="H92" s="32"/>
      <c r="I92" s="31"/>
      <c r="J92" s="32"/>
      <c r="K92" s="32"/>
      <c r="L92" s="31"/>
      <c r="M92" s="32"/>
      <c r="N92" s="32"/>
      <c r="O92" s="31"/>
      <c r="P92" s="32"/>
      <c r="Q92" s="32"/>
      <c r="R92" s="31"/>
      <c r="S92" s="32"/>
      <c r="T92" s="32"/>
      <c r="U92" s="31"/>
      <c r="V92" s="32"/>
      <c r="W92" s="32"/>
      <c r="X92" s="31"/>
      <c r="Y92" s="32"/>
      <c r="Z92" s="32"/>
      <c r="AA92" s="31"/>
      <c r="AB92" s="32"/>
      <c r="AC92" s="32"/>
      <c r="AD92" s="31"/>
      <c r="AE92" s="32"/>
      <c r="AF92" s="32"/>
      <c r="AG92" s="31"/>
      <c r="AH92" s="32"/>
      <c r="AI92" s="32"/>
      <c r="AJ92" s="31"/>
      <c r="AK92" s="32"/>
      <c r="AL92" s="32"/>
      <c r="AM92" s="31"/>
      <c r="AN92" s="32"/>
      <c r="AO92" s="32"/>
      <c r="AP92" s="31"/>
      <c r="AQ92" s="32"/>
      <c r="AR92" s="32"/>
      <c r="AS92" s="31"/>
      <c r="AT92" s="32"/>
      <c r="AU92" s="32"/>
      <c r="AV92" s="31"/>
    </row>
    <row r="93" spans="1:48" ht="15.75">
      <c r="A93" s="65"/>
      <c r="B93" s="68" t="s">
        <v>76</v>
      </c>
      <c r="C93" s="29"/>
      <c r="D93" s="31"/>
      <c r="E93" s="61">
        <f t="shared" si="12"/>
        <v>38.98</v>
      </c>
      <c r="F93" s="31"/>
      <c r="G93" s="32"/>
      <c r="H93" s="32"/>
      <c r="I93" s="31"/>
      <c r="J93" s="32"/>
      <c r="K93" s="32"/>
      <c r="L93" s="31">
        <v>5.49</v>
      </c>
      <c r="M93" s="32"/>
      <c r="N93" s="32"/>
      <c r="O93" s="31">
        <v>5.49</v>
      </c>
      <c r="P93" s="32"/>
      <c r="Q93" s="32"/>
      <c r="R93" s="31"/>
      <c r="S93" s="32"/>
      <c r="T93" s="32"/>
      <c r="U93" s="31"/>
      <c r="V93" s="32"/>
      <c r="W93" s="32"/>
      <c r="X93" s="31">
        <v>5.49</v>
      </c>
      <c r="Y93" s="32"/>
      <c r="Z93" s="32"/>
      <c r="AA93" s="31"/>
      <c r="AB93" s="32"/>
      <c r="AC93" s="32"/>
      <c r="AD93" s="31">
        <v>17.02</v>
      </c>
      <c r="AE93" s="32"/>
      <c r="AF93" s="32"/>
      <c r="AG93" s="31">
        <v>5.49</v>
      </c>
      <c r="AH93" s="32"/>
      <c r="AI93" s="32"/>
      <c r="AJ93" s="31"/>
      <c r="AK93" s="32"/>
      <c r="AL93" s="32"/>
      <c r="AM93" s="31"/>
      <c r="AN93" s="32"/>
      <c r="AO93" s="32"/>
      <c r="AP93" s="31"/>
      <c r="AQ93" s="32"/>
      <c r="AR93" s="32"/>
      <c r="AS93" s="31"/>
      <c r="AT93" s="32"/>
      <c r="AU93" s="32"/>
      <c r="AV93" s="31"/>
    </row>
    <row r="94" spans="1:48" ht="15.75">
      <c r="A94" s="65"/>
      <c r="B94" s="70" t="s">
        <v>129</v>
      </c>
      <c r="C94" s="31"/>
      <c r="D94" s="31"/>
      <c r="E94" s="61">
        <f t="shared" si="12"/>
        <v>2.37</v>
      </c>
      <c r="F94" s="31"/>
      <c r="G94" s="32"/>
      <c r="H94" s="32"/>
      <c r="I94" s="31"/>
      <c r="J94" s="32"/>
      <c r="K94" s="32"/>
      <c r="L94" s="31"/>
      <c r="M94" s="32"/>
      <c r="N94" s="32"/>
      <c r="O94" s="31"/>
      <c r="P94" s="32"/>
      <c r="Q94" s="32"/>
      <c r="R94" s="31"/>
      <c r="S94" s="32"/>
      <c r="T94" s="32"/>
      <c r="U94" s="31"/>
      <c r="V94" s="32"/>
      <c r="W94" s="32"/>
      <c r="X94" s="31"/>
      <c r="Y94" s="32"/>
      <c r="Z94" s="32"/>
      <c r="AA94" s="31"/>
      <c r="AB94" s="32"/>
      <c r="AC94" s="32"/>
      <c r="AD94" s="31"/>
      <c r="AE94" s="32"/>
      <c r="AF94" s="32"/>
      <c r="AG94" s="31"/>
      <c r="AH94" s="32"/>
      <c r="AI94" s="32"/>
      <c r="AJ94" s="31">
        <v>2.37</v>
      </c>
      <c r="AK94" s="32"/>
      <c r="AL94" s="32"/>
      <c r="AM94" s="31"/>
      <c r="AN94" s="32"/>
      <c r="AO94" s="32"/>
      <c r="AP94" s="31"/>
      <c r="AQ94" s="32"/>
      <c r="AR94" s="32"/>
      <c r="AS94" s="31"/>
      <c r="AT94" s="32"/>
      <c r="AU94" s="32"/>
      <c r="AV94" s="31"/>
    </row>
    <row r="95" spans="1:48" ht="15.75">
      <c r="A95" s="65"/>
      <c r="B95" s="71" t="s">
        <v>27</v>
      </c>
      <c r="C95" s="36"/>
      <c r="D95" s="36"/>
      <c r="E95" s="31">
        <f>F95+I95+L95+O95+R95+U95+X95+AA95+AD95+AG95+AJ95+AM95+AP95+AS95+AV95+AY95+BB95+BE95+BH95+BK95+BN95+BQ95+BT95+BW95+BZ95+CC95+CF95+CI95+CL95+CO95-0.04</f>
        <v>23.42</v>
      </c>
      <c r="F95" s="31">
        <v>1.73</v>
      </c>
      <c r="G95" s="32"/>
      <c r="H95" s="32"/>
      <c r="I95" s="31">
        <v>2.73</v>
      </c>
      <c r="J95" s="31"/>
      <c r="K95" s="31"/>
      <c r="L95" s="31">
        <v>1.48</v>
      </c>
      <c r="M95" s="31"/>
      <c r="N95" s="31"/>
      <c r="O95" s="31">
        <v>2.63</v>
      </c>
      <c r="P95" s="31"/>
      <c r="Q95" s="31"/>
      <c r="R95" s="31">
        <v>2.71</v>
      </c>
      <c r="S95" s="31"/>
      <c r="T95" s="31"/>
      <c r="U95" s="31">
        <v>1.48</v>
      </c>
      <c r="V95" s="31"/>
      <c r="W95" s="31"/>
      <c r="X95" s="31">
        <v>2.8</v>
      </c>
      <c r="Y95" s="31"/>
      <c r="Z95" s="31"/>
      <c r="AA95" s="31">
        <v>1.75</v>
      </c>
      <c r="AB95" s="31"/>
      <c r="AC95" s="31"/>
      <c r="AD95" s="31">
        <v>1.25</v>
      </c>
      <c r="AE95" s="31"/>
      <c r="AF95" s="31"/>
      <c r="AG95" s="31">
        <v>0.79</v>
      </c>
      <c r="AH95" s="31"/>
      <c r="AI95" s="31"/>
      <c r="AJ95" s="31">
        <v>1.3</v>
      </c>
      <c r="AK95" s="31"/>
      <c r="AL95" s="31"/>
      <c r="AM95" s="31">
        <v>0.98</v>
      </c>
      <c r="AN95" s="31"/>
      <c r="AO95" s="31"/>
      <c r="AP95" s="31">
        <v>0.4</v>
      </c>
      <c r="AQ95" s="31"/>
      <c r="AR95" s="31"/>
      <c r="AS95" s="31">
        <v>0.8</v>
      </c>
      <c r="AT95" s="31"/>
      <c r="AU95" s="31"/>
      <c r="AV95" s="31">
        <v>0.63</v>
      </c>
    </row>
    <row r="96" spans="1:48" ht="15.75">
      <c r="A96" s="65"/>
      <c r="B96" s="71" t="s">
        <v>130</v>
      </c>
      <c r="C96" s="36"/>
      <c r="D96" s="36"/>
      <c r="E96" s="61">
        <f>F96+I96+L96+O96+R96+U96+X96+AA96+AD96+AG96+AJ96+AM96+AP96+AS96+AV96+AY96+BB96+BE96+BH96+BK96+BN96+BQ96+BT96+BW96+BZ96+CC96+CF96+CI96+CL96+CO96+0.01</f>
        <v>5.429999999999999</v>
      </c>
      <c r="F96" s="31">
        <v>0.4</v>
      </c>
      <c r="G96" s="32"/>
      <c r="H96" s="32"/>
      <c r="I96" s="31">
        <v>0.63</v>
      </c>
      <c r="J96" s="31"/>
      <c r="K96" s="31"/>
      <c r="L96" s="31">
        <v>0.34</v>
      </c>
      <c r="M96" s="31"/>
      <c r="N96" s="31"/>
      <c r="O96" s="31">
        <v>0.61</v>
      </c>
      <c r="P96" s="31"/>
      <c r="Q96" s="31"/>
      <c r="R96" s="31">
        <v>0.63</v>
      </c>
      <c r="S96" s="31"/>
      <c r="T96" s="31"/>
      <c r="U96" s="31">
        <v>0.34</v>
      </c>
      <c r="V96" s="31"/>
      <c r="W96" s="31"/>
      <c r="X96" s="31">
        <v>0.65</v>
      </c>
      <c r="Y96" s="31"/>
      <c r="Z96" s="31"/>
      <c r="AA96" s="31">
        <v>0.41</v>
      </c>
      <c r="AB96" s="31"/>
      <c r="AC96" s="31"/>
      <c r="AD96" s="31">
        <v>0.29</v>
      </c>
      <c r="AE96" s="31"/>
      <c r="AF96" s="31"/>
      <c r="AG96" s="31">
        <v>0.18</v>
      </c>
      <c r="AH96" s="31"/>
      <c r="AI96" s="31"/>
      <c r="AJ96" s="31">
        <v>0.3</v>
      </c>
      <c r="AK96" s="31"/>
      <c r="AL96" s="31"/>
      <c r="AM96" s="31">
        <v>0.23</v>
      </c>
      <c r="AN96" s="31"/>
      <c r="AO96" s="31"/>
      <c r="AP96" s="31">
        <v>0.09</v>
      </c>
      <c r="AQ96" s="31"/>
      <c r="AR96" s="31"/>
      <c r="AS96" s="31">
        <v>0.18</v>
      </c>
      <c r="AT96" s="31"/>
      <c r="AU96" s="31"/>
      <c r="AV96" s="31">
        <v>0.14</v>
      </c>
    </row>
    <row r="97" spans="1:48" ht="15.75">
      <c r="A97" s="81">
        <v>8</v>
      </c>
      <c r="B97" s="72" t="s">
        <v>31</v>
      </c>
      <c r="C97" s="83"/>
      <c r="D97" s="83"/>
      <c r="E97" s="84">
        <f>E98+E99+E100</f>
        <v>450.12</v>
      </c>
      <c r="F97" s="84">
        <f aca="true" t="shared" si="13" ref="F97:AV97">F98+F99+F100</f>
        <v>33.3</v>
      </c>
      <c r="G97" s="84">
        <f t="shared" si="13"/>
        <v>0</v>
      </c>
      <c r="H97" s="84">
        <f t="shared" si="13"/>
        <v>0</v>
      </c>
      <c r="I97" s="84">
        <f t="shared" si="13"/>
        <v>51.300000000000004</v>
      </c>
      <c r="J97" s="84">
        <f t="shared" si="13"/>
        <v>0</v>
      </c>
      <c r="K97" s="84">
        <f t="shared" si="13"/>
        <v>0</v>
      </c>
      <c r="L97" s="84">
        <f t="shared" si="13"/>
        <v>30.55</v>
      </c>
      <c r="M97" s="84">
        <f t="shared" si="13"/>
        <v>0</v>
      </c>
      <c r="N97" s="84">
        <f t="shared" si="13"/>
        <v>0</v>
      </c>
      <c r="O97" s="84">
        <f t="shared" si="13"/>
        <v>50.26</v>
      </c>
      <c r="P97" s="84">
        <f t="shared" si="13"/>
        <v>0</v>
      </c>
      <c r="Q97" s="84">
        <f t="shared" si="13"/>
        <v>0</v>
      </c>
      <c r="R97" s="84">
        <f t="shared" si="13"/>
        <v>51</v>
      </c>
      <c r="S97" s="84">
        <f t="shared" si="13"/>
        <v>0</v>
      </c>
      <c r="T97" s="84">
        <f t="shared" si="13"/>
        <v>0</v>
      </c>
      <c r="U97" s="84">
        <f t="shared" si="13"/>
        <v>28.090000000000003</v>
      </c>
      <c r="V97" s="84">
        <f t="shared" si="13"/>
        <v>0</v>
      </c>
      <c r="W97" s="84">
        <f t="shared" si="13"/>
        <v>0</v>
      </c>
      <c r="X97" s="84">
        <f t="shared" si="13"/>
        <v>51.879999999999995</v>
      </c>
      <c r="Y97" s="84">
        <f t="shared" si="13"/>
        <v>0</v>
      </c>
      <c r="Z97" s="84">
        <f t="shared" si="13"/>
        <v>0</v>
      </c>
      <c r="AA97" s="84">
        <f t="shared" si="13"/>
        <v>33.27</v>
      </c>
      <c r="AB97" s="84">
        <f t="shared" si="13"/>
        <v>0</v>
      </c>
      <c r="AC97" s="84">
        <f t="shared" si="13"/>
        <v>0</v>
      </c>
      <c r="AD97" s="84">
        <f t="shared" si="13"/>
        <v>25.53</v>
      </c>
      <c r="AE97" s="84">
        <f t="shared" si="13"/>
        <v>0</v>
      </c>
      <c r="AF97" s="84">
        <f t="shared" si="13"/>
        <v>0</v>
      </c>
      <c r="AG97" s="84">
        <f t="shared" si="13"/>
        <v>15.77</v>
      </c>
      <c r="AH97" s="84">
        <f t="shared" si="13"/>
        <v>0</v>
      </c>
      <c r="AI97" s="84">
        <f t="shared" si="13"/>
        <v>0</v>
      </c>
      <c r="AJ97" s="84">
        <f t="shared" si="13"/>
        <v>23.739999999999995</v>
      </c>
      <c r="AK97" s="84">
        <f t="shared" si="13"/>
        <v>0</v>
      </c>
      <c r="AL97" s="84">
        <f t="shared" si="13"/>
        <v>0</v>
      </c>
      <c r="AM97" s="84">
        <f t="shared" si="13"/>
        <v>19.66</v>
      </c>
      <c r="AN97" s="84">
        <f t="shared" si="13"/>
        <v>0</v>
      </c>
      <c r="AO97" s="84">
        <f t="shared" si="13"/>
        <v>0</v>
      </c>
      <c r="AP97" s="84">
        <f t="shared" si="13"/>
        <v>8.05</v>
      </c>
      <c r="AQ97" s="84">
        <f t="shared" si="13"/>
        <v>0</v>
      </c>
      <c r="AR97" s="84">
        <f t="shared" si="13"/>
        <v>0</v>
      </c>
      <c r="AS97" s="84">
        <f t="shared" si="13"/>
        <v>16.01</v>
      </c>
      <c r="AT97" s="84">
        <f t="shared" si="13"/>
        <v>0</v>
      </c>
      <c r="AU97" s="84">
        <f t="shared" si="13"/>
        <v>0</v>
      </c>
      <c r="AV97" s="84">
        <f t="shared" si="13"/>
        <v>11.54</v>
      </c>
    </row>
    <row r="98" spans="1:48" ht="15.75">
      <c r="A98" s="65"/>
      <c r="B98" s="70" t="s">
        <v>34</v>
      </c>
      <c r="C98" s="31"/>
      <c r="D98" s="31"/>
      <c r="E98" s="61">
        <f>F98+I98+L98+O98+R98+U98+X98+AA98+AD98+AG98+AJ98+AM98+AP98+AS98+AV98+AY98+BB98+BE98+BH98+BK98+BN98+BQ98+BT98+BW98+BZ98+CC98+CF98+CI98+CL98+CO98+0.16</f>
        <v>314.76</v>
      </c>
      <c r="F98" s="31">
        <v>23.3</v>
      </c>
      <c r="G98" s="32"/>
      <c r="H98" s="32"/>
      <c r="I98" s="31">
        <v>35.7</v>
      </c>
      <c r="J98" s="32"/>
      <c r="K98" s="32"/>
      <c r="L98" s="31">
        <v>21.7</v>
      </c>
      <c r="M98" s="32"/>
      <c r="N98" s="32"/>
      <c r="O98" s="31">
        <v>35.1</v>
      </c>
      <c r="P98" s="32"/>
      <c r="Q98" s="32"/>
      <c r="R98" s="31">
        <v>35.5</v>
      </c>
      <c r="S98" s="32"/>
      <c r="T98" s="32"/>
      <c r="U98" s="31">
        <v>19.6</v>
      </c>
      <c r="V98" s="32"/>
      <c r="W98" s="32"/>
      <c r="X98" s="31">
        <v>36</v>
      </c>
      <c r="Y98" s="32"/>
      <c r="Z98" s="32"/>
      <c r="AA98" s="31">
        <v>23.2</v>
      </c>
      <c r="AB98" s="32"/>
      <c r="AC98" s="32"/>
      <c r="AD98" s="31">
        <v>18.1</v>
      </c>
      <c r="AE98" s="32"/>
      <c r="AF98" s="32"/>
      <c r="AG98" s="31">
        <v>11.1</v>
      </c>
      <c r="AH98" s="32"/>
      <c r="AI98" s="32"/>
      <c r="AJ98" s="31">
        <v>16.4</v>
      </c>
      <c r="AK98" s="32"/>
      <c r="AL98" s="32"/>
      <c r="AM98" s="31">
        <v>13.9</v>
      </c>
      <c r="AN98" s="32"/>
      <c r="AO98" s="32"/>
      <c r="AP98" s="31">
        <v>5.7</v>
      </c>
      <c r="AQ98" s="32"/>
      <c r="AR98" s="32"/>
      <c r="AS98" s="31">
        <v>11.3</v>
      </c>
      <c r="AT98" s="32"/>
      <c r="AU98" s="32"/>
      <c r="AV98" s="31">
        <v>8</v>
      </c>
    </row>
    <row r="99" spans="1:48" ht="15.75">
      <c r="A99" s="65"/>
      <c r="B99" s="68" t="s">
        <v>62</v>
      </c>
      <c r="C99" s="29"/>
      <c r="D99" s="31"/>
      <c r="E99" s="61">
        <f>F99+I99+L99+O99+R99+U99+X99+AA99+AD99+AG99+AJ99+AM99+AP99+AS99+AV99+AY99+BB99+BE99+BH99+BK99+BN99+BQ99+BT99+BW99+BZ99+CC99+CF99+CI99+CL99+CO99+0.01</f>
        <v>81.29</v>
      </c>
      <c r="F99" s="31">
        <v>5.99</v>
      </c>
      <c r="G99" s="32"/>
      <c r="H99" s="32"/>
      <c r="I99" s="31">
        <v>9.47</v>
      </c>
      <c r="J99" s="32"/>
      <c r="K99" s="32"/>
      <c r="L99" s="31">
        <v>5.12</v>
      </c>
      <c r="M99" s="32"/>
      <c r="N99" s="32"/>
      <c r="O99" s="31">
        <v>9.12</v>
      </c>
      <c r="P99" s="32"/>
      <c r="Q99" s="32"/>
      <c r="R99" s="31">
        <v>9.4</v>
      </c>
      <c r="S99" s="32"/>
      <c r="T99" s="32"/>
      <c r="U99" s="31">
        <v>5.12</v>
      </c>
      <c r="V99" s="32"/>
      <c r="W99" s="32"/>
      <c r="X99" s="31">
        <v>9.69</v>
      </c>
      <c r="Y99" s="32"/>
      <c r="Z99" s="32"/>
      <c r="AA99" s="31">
        <v>6.08</v>
      </c>
      <c r="AB99" s="32"/>
      <c r="AC99" s="32"/>
      <c r="AD99" s="31">
        <v>4.33</v>
      </c>
      <c r="AE99" s="32"/>
      <c r="AF99" s="32"/>
      <c r="AG99" s="31">
        <v>2.76</v>
      </c>
      <c r="AH99" s="32"/>
      <c r="AI99" s="32"/>
      <c r="AJ99" s="31">
        <v>4.51</v>
      </c>
      <c r="AK99" s="32"/>
      <c r="AL99" s="32"/>
      <c r="AM99" s="31">
        <v>3.38</v>
      </c>
      <c r="AN99" s="32"/>
      <c r="AO99" s="32"/>
      <c r="AP99" s="31">
        <v>1.38</v>
      </c>
      <c r="AQ99" s="32"/>
      <c r="AR99" s="32"/>
      <c r="AS99" s="31">
        <v>2.76</v>
      </c>
      <c r="AT99" s="32"/>
      <c r="AU99" s="32"/>
      <c r="AV99" s="31">
        <v>2.17</v>
      </c>
    </row>
    <row r="100" spans="1:48" ht="15.75">
      <c r="A100" s="65"/>
      <c r="B100" s="70" t="s">
        <v>72</v>
      </c>
      <c r="C100" s="31"/>
      <c r="D100" s="31"/>
      <c r="E100" s="31">
        <f>F100+I100+L100+O100+R100+U100+X100+AA100+AD100+AG100+AJ100+AM100+AP100+AS100+AV100+AY100+BB100+BE100+BH100+BK100+BN100+BQ100+BT100+BW100+BZ100+CC100+CF100+CI100+CL100+CO100</f>
        <v>54.07</v>
      </c>
      <c r="F100" s="31">
        <v>4.01</v>
      </c>
      <c r="G100" s="32"/>
      <c r="H100" s="32"/>
      <c r="I100" s="31">
        <v>6.13</v>
      </c>
      <c r="J100" s="32"/>
      <c r="K100" s="32"/>
      <c r="L100" s="31">
        <v>3.73</v>
      </c>
      <c r="M100" s="32"/>
      <c r="N100" s="32"/>
      <c r="O100" s="31">
        <v>6.04</v>
      </c>
      <c r="P100" s="32"/>
      <c r="Q100" s="32"/>
      <c r="R100" s="31">
        <v>6.1</v>
      </c>
      <c r="S100" s="32"/>
      <c r="T100" s="32"/>
      <c r="U100" s="31">
        <v>3.37</v>
      </c>
      <c r="V100" s="32"/>
      <c r="W100" s="32"/>
      <c r="X100" s="31">
        <v>6.19</v>
      </c>
      <c r="Y100" s="32"/>
      <c r="Z100" s="32"/>
      <c r="AA100" s="31">
        <v>3.99</v>
      </c>
      <c r="AB100" s="32"/>
      <c r="AC100" s="32"/>
      <c r="AD100" s="31">
        <v>3.1</v>
      </c>
      <c r="AE100" s="32"/>
      <c r="AF100" s="32"/>
      <c r="AG100" s="31">
        <v>1.91</v>
      </c>
      <c r="AH100" s="32"/>
      <c r="AI100" s="32"/>
      <c r="AJ100" s="31">
        <v>2.83</v>
      </c>
      <c r="AK100" s="32"/>
      <c r="AL100" s="32"/>
      <c r="AM100" s="31">
        <v>2.38</v>
      </c>
      <c r="AN100" s="32"/>
      <c r="AO100" s="32"/>
      <c r="AP100" s="31">
        <v>0.97</v>
      </c>
      <c r="AQ100" s="32"/>
      <c r="AR100" s="32"/>
      <c r="AS100" s="31">
        <v>1.95</v>
      </c>
      <c r="AT100" s="32"/>
      <c r="AU100" s="32"/>
      <c r="AV100" s="31">
        <v>1.37</v>
      </c>
    </row>
    <row r="101" spans="1:48" ht="15.75">
      <c r="A101" s="81">
        <v>9</v>
      </c>
      <c r="B101" s="73" t="s">
        <v>53</v>
      </c>
      <c r="C101" s="82"/>
      <c r="D101" s="82"/>
      <c r="E101" s="83">
        <f>F101+I101+L101+O101+R101+U101+X101+AA101+AD101+AG101+AJ101+AM101+AP101+AS101+AV101+AY101+BB101+BE101+BH101+BK101+BN101+BQ101+BT101+BW101+BZ101+CC101+CF101+CI101+CL101+CO101-0.13</f>
        <v>5478.3</v>
      </c>
      <c r="F101" s="83">
        <f>F102+F103+F104+F105+F108+F123+F124</f>
        <v>403.74999999999994</v>
      </c>
      <c r="G101" s="83">
        <f aca="true" t="shared" si="14" ref="G101:AV101">G102+G103+G104+G105+G108+G123+G124</f>
        <v>0</v>
      </c>
      <c r="H101" s="83">
        <f t="shared" si="14"/>
        <v>0</v>
      </c>
      <c r="I101" s="83">
        <f t="shared" si="14"/>
        <v>638.2800000000001</v>
      </c>
      <c r="J101" s="83">
        <f t="shared" si="14"/>
        <v>0</v>
      </c>
      <c r="K101" s="83">
        <f t="shared" si="14"/>
        <v>0</v>
      </c>
      <c r="L101" s="83">
        <f t="shared" si="14"/>
        <v>345.25</v>
      </c>
      <c r="M101" s="83">
        <f t="shared" si="14"/>
        <v>0</v>
      </c>
      <c r="N101" s="83">
        <f t="shared" si="14"/>
        <v>0</v>
      </c>
      <c r="O101" s="83">
        <f t="shared" si="14"/>
        <v>614.5600000000002</v>
      </c>
      <c r="P101" s="83">
        <f t="shared" si="14"/>
        <v>0</v>
      </c>
      <c r="Q101" s="83">
        <f t="shared" si="14"/>
        <v>0</v>
      </c>
      <c r="R101" s="83">
        <f t="shared" si="14"/>
        <v>633.1800000000001</v>
      </c>
      <c r="S101" s="83">
        <f t="shared" si="14"/>
        <v>0</v>
      </c>
      <c r="T101" s="83">
        <f t="shared" si="14"/>
        <v>0</v>
      </c>
      <c r="U101" s="83">
        <f t="shared" si="14"/>
        <v>345.25</v>
      </c>
      <c r="V101" s="83">
        <f t="shared" si="14"/>
        <v>0</v>
      </c>
      <c r="W101" s="83">
        <f t="shared" si="14"/>
        <v>0</v>
      </c>
      <c r="X101" s="83">
        <f t="shared" si="14"/>
        <v>653.3399999999999</v>
      </c>
      <c r="Y101" s="83">
        <f t="shared" si="14"/>
        <v>0</v>
      </c>
      <c r="Z101" s="83">
        <f t="shared" si="14"/>
        <v>0</v>
      </c>
      <c r="AA101" s="83">
        <f t="shared" si="14"/>
        <v>409.84000000000003</v>
      </c>
      <c r="AB101" s="83">
        <f t="shared" si="14"/>
        <v>0</v>
      </c>
      <c r="AC101" s="83">
        <f t="shared" si="14"/>
        <v>0</v>
      </c>
      <c r="AD101" s="83">
        <f t="shared" si="14"/>
        <v>291.94999999999993</v>
      </c>
      <c r="AE101" s="83">
        <f t="shared" si="14"/>
        <v>0</v>
      </c>
      <c r="AF101" s="83">
        <f t="shared" si="14"/>
        <v>0</v>
      </c>
      <c r="AG101" s="83">
        <f t="shared" si="14"/>
        <v>185.73000000000002</v>
      </c>
      <c r="AH101" s="83">
        <f t="shared" si="14"/>
        <v>0</v>
      </c>
      <c r="AI101" s="83">
        <f t="shared" si="14"/>
        <v>0</v>
      </c>
      <c r="AJ101" s="83">
        <f t="shared" si="14"/>
        <v>304.18999999999994</v>
      </c>
      <c r="AK101" s="83">
        <f t="shared" si="14"/>
        <v>0</v>
      </c>
      <c r="AL101" s="83">
        <f t="shared" si="14"/>
        <v>0</v>
      </c>
      <c r="AM101" s="83">
        <f t="shared" si="14"/>
        <v>228.00999999999996</v>
      </c>
      <c r="AN101" s="83">
        <f t="shared" si="14"/>
        <v>0</v>
      </c>
      <c r="AO101" s="83">
        <f t="shared" si="14"/>
        <v>0</v>
      </c>
      <c r="AP101" s="83">
        <f t="shared" si="14"/>
        <v>92.76000000000002</v>
      </c>
      <c r="AQ101" s="83">
        <f t="shared" si="14"/>
        <v>0</v>
      </c>
      <c r="AR101" s="83">
        <f t="shared" si="14"/>
        <v>0</v>
      </c>
      <c r="AS101" s="83">
        <f t="shared" si="14"/>
        <v>186.15</v>
      </c>
      <c r="AT101" s="83">
        <f t="shared" si="14"/>
        <v>0</v>
      </c>
      <c r="AU101" s="83">
        <f t="shared" si="14"/>
        <v>0</v>
      </c>
      <c r="AV101" s="83">
        <f t="shared" si="14"/>
        <v>146.19</v>
      </c>
    </row>
    <row r="102" spans="1:48" ht="15.75">
      <c r="A102" s="65">
        <v>10</v>
      </c>
      <c r="B102" s="74" t="s">
        <v>29</v>
      </c>
      <c r="C102" s="31"/>
      <c r="D102" s="31"/>
      <c r="E102" s="31">
        <f>F102+I102+L102+O102+R102+U102+X102+AA102+AD102+AG102+AJ102+AM102+AP102+AS102+AV102+AY102+BB102+BE102+BH102+BK102+BN102+BQ102+BT102+BW102+BZ102+CC102+CF102+CI102+CL102+CO102+0.01</f>
        <v>1444.93</v>
      </c>
      <c r="F102" s="31">
        <v>106.48</v>
      </c>
      <c r="G102" s="32"/>
      <c r="H102" s="32"/>
      <c r="I102" s="31">
        <v>168.35</v>
      </c>
      <c r="J102" s="32"/>
      <c r="K102" s="32"/>
      <c r="L102" s="31">
        <v>91.04</v>
      </c>
      <c r="M102" s="32"/>
      <c r="N102" s="32"/>
      <c r="O102" s="31">
        <v>162.1</v>
      </c>
      <c r="P102" s="32"/>
      <c r="Q102" s="32"/>
      <c r="R102" s="31">
        <v>167.02</v>
      </c>
      <c r="S102" s="32"/>
      <c r="T102" s="32"/>
      <c r="U102" s="31">
        <v>91.04</v>
      </c>
      <c r="V102" s="32"/>
      <c r="W102" s="32"/>
      <c r="X102" s="31">
        <v>172.33</v>
      </c>
      <c r="Y102" s="32"/>
      <c r="Z102" s="32"/>
      <c r="AA102" s="31">
        <v>108.09</v>
      </c>
      <c r="AB102" s="32"/>
      <c r="AC102" s="32"/>
      <c r="AD102" s="31">
        <v>77.02</v>
      </c>
      <c r="AE102" s="32"/>
      <c r="AF102" s="32"/>
      <c r="AG102" s="31">
        <v>48.98</v>
      </c>
      <c r="AH102" s="32"/>
      <c r="AI102" s="32"/>
      <c r="AJ102" s="31">
        <v>80.24</v>
      </c>
      <c r="AK102" s="32"/>
      <c r="AL102" s="32"/>
      <c r="AM102" s="31">
        <v>60.16</v>
      </c>
      <c r="AN102" s="32"/>
      <c r="AO102" s="32"/>
      <c r="AP102" s="31">
        <v>24.44</v>
      </c>
      <c r="AQ102" s="32"/>
      <c r="AR102" s="32"/>
      <c r="AS102" s="31">
        <v>49.07</v>
      </c>
      <c r="AT102" s="32"/>
      <c r="AU102" s="32"/>
      <c r="AV102" s="31">
        <v>38.56</v>
      </c>
    </row>
    <row r="103" spans="1:48" ht="15.75">
      <c r="A103" s="65">
        <v>11</v>
      </c>
      <c r="B103" s="69" t="s">
        <v>54</v>
      </c>
      <c r="C103" s="47" t="s">
        <v>58</v>
      </c>
      <c r="D103" s="31"/>
      <c r="E103" s="31">
        <f>F103+I103+L103+O103+R103+U103+X103+AA103+AD103+AG103+AJ103+AM103+AP103+AS103+AV103+AY103+BB103+BE103+BH103+BK103+BN103+BQ103+BT103+BW103+BZ103+CC103+CF103+CI103+CL103+CO103+0.02</f>
        <v>2417.7400000000002</v>
      </c>
      <c r="F103" s="31">
        <v>178.17</v>
      </c>
      <c r="G103" s="32"/>
      <c r="H103" s="32"/>
      <c r="I103" s="31">
        <v>281.69</v>
      </c>
      <c r="J103" s="32"/>
      <c r="K103" s="32"/>
      <c r="L103" s="31">
        <v>152.34</v>
      </c>
      <c r="M103" s="32"/>
      <c r="N103" s="32"/>
      <c r="O103" s="31">
        <v>271.22</v>
      </c>
      <c r="P103" s="32"/>
      <c r="Q103" s="32"/>
      <c r="R103" s="31">
        <v>279.47</v>
      </c>
      <c r="S103" s="32"/>
      <c r="T103" s="32"/>
      <c r="U103" s="31">
        <v>152.34</v>
      </c>
      <c r="V103" s="32"/>
      <c r="W103" s="32"/>
      <c r="X103" s="31">
        <v>288.34</v>
      </c>
      <c r="Y103" s="32"/>
      <c r="Z103" s="32"/>
      <c r="AA103" s="31">
        <v>180.87</v>
      </c>
      <c r="AB103" s="32"/>
      <c r="AC103" s="32"/>
      <c r="AD103" s="31">
        <v>128.88</v>
      </c>
      <c r="AE103" s="32"/>
      <c r="AF103" s="32"/>
      <c r="AG103" s="31">
        <v>81.95</v>
      </c>
      <c r="AH103" s="32"/>
      <c r="AI103" s="32"/>
      <c r="AJ103" s="31">
        <v>134.26</v>
      </c>
      <c r="AK103" s="32"/>
      <c r="AL103" s="32"/>
      <c r="AM103" s="31">
        <v>100.66</v>
      </c>
      <c r="AN103" s="32"/>
      <c r="AO103" s="32"/>
      <c r="AP103" s="31">
        <v>40.9</v>
      </c>
      <c r="AQ103" s="32"/>
      <c r="AR103" s="32"/>
      <c r="AS103" s="31">
        <v>82.11</v>
      </c>
      <c r="AT103" s="32"/>
      <c r="AU103" s="32"/>
      <c r="AV103" s="31">
        <v>64.52</v>
      </c>
    </row>
    <row r="104" spans="1:48" ht="15.75">
      <c r="A104" s="65">
        <v>12</v>
      </c>
      <c r="B104" s="69" t="s">
        <v>22</v>
      </c>
      <c r="C104" s="46">
        <v>0.202</v>
      </c>
      <c r="D104" s="31"/>
      <c r="E104" s="31">
        <f>F104+I104+L104+O104+R104+U104+X104+AA104+AD104+AG104+AJ104+AM104+AP104+AS104+AV104+AY104+BB104+BE104+BH104+BK104+BN104+BQ104+BT104+BW104+BZ104+CC104+CF104+CI104+CL104+CO104+0.02</f>
        <v>488.38999999999993</v>
      </c>
      <c r="F104" s="31">
        <v>35.99</v>
      </c>
      <c r="G104" s="32"/>
      <c r="H104" s="32"/>
      <c r="I104" s="31">
        <v>56.9</v>
      </c>
      <c r="J104" s="32"/>
      <c r="K104" s="32"/>
      <c r="L104" s="31">
        <v>30.77</v>
      </c>
      <c r="M104" s="32"/>
      <c r="N104" s="32"/>
      <c r="O104" s="31">
        <v>54.79</v>
      </c>
      <c r="P104" s="32"/>
      <c r="Q104" s="32"/>
      <c r="R104" s="31">
        <v>56.45</v>
      </c>
      <c r="S104" s="32"/>
      <c r="T104" s="32"/>
      <c r="U104" s="31">
        <v>30.77</v>
      </c>
      <c r="V104" s="32"/>
      <c r="W104" s="32"/>
      <c r="X104" s="31">
        <v>58.25</v>
      </c>
      <c r="Y104" s="32"/>
      <c r="Z104" s="32"/>
      <c r="AA104" s="31">
        <v>36.54</v>
      </c>
      <c r="AB104" s="32"/>
      <c r="AC104" s="32"/>
      <c r="AD104" s="31">
        <v>26.03</v>
      </c>
      <c r="AE104" s="32"/>
      <c r="AF104" s="32"/>
      <c r="AG104" s="31">
        <v>16.55</v>
      </c>
      <c r="AH104" s="32"/>
      <c r="AI104" s="32"/>
      <c r="AJ104" s="31">
        <v>27.12</v>
      </c>
      <c r="AK104" s="32"/>
      <c r="AL104" s="32"/>
      <c r="AM104" s="31">
        <v>20.33</v>
      </c>
      <c r="AN104" s="32"/>
      <c r="AO104" s="32"/>
      <c r="AP104" s="31">
        <v>8.26</v>
      </c>
      <c r="AQ104" s="32"/>
      <c r="AR104" s="32"/>
      <c r="AS104" s="31">
        <v>16.59</v>
      </c>
      <c r="AT104" s="32"/>
      <c r="AU104" s="32"/>
      <c r="AV104" s="31">
        <v>13.03</v>
      </c>
    </row>
    <row r="105" spans="1:48" ht="15.75">
      <c r="A105" s="81">
        <v>13</v>
      </c>
      <c r="B105" s="85" t="s">
        <v>78</v>
      </c>
      <c r="C105" s="113"/>
      <c r="D105" s="83"/>
      <c r="E105" s="84">
        <f>E106+E107</f>
        <v>290.28</v>
      </c>
      <c r="F105" s="84">
        <f aca="true" t="shared" si="15" ref="F105:AV105">F106+F107</f>
        <v>21.39</v>
      </c>
      <c r="G105" s="84">
        <f t="shared" si="15"/>
        <v>0</v>
      </c>
      <c r="H105" s="84">
        <f t="shared" si="15"/>
        <v>0</v>
      </c>
      <c r="I105" s="84">
        <f t="shared" si="15"/>
        <v>33.83</v>
      </c>
      <c r="J105" s="84">
        <f t="shared" si="15"/>
        <v>0</v>
      </c>
      <c r="K105" s="84">
        <f t="shared" si="15"/>
        <v>0</v>
      </c>
      <c r="L105" s="84">
        <f t="shared" si="15"/>
        <v>18.3</v>
      </c>
      <c r="M105" s="84">
        <f t="shared" si="15"/>
        <v>0</v>
      </c>
      <c r="N105" s="84">
        <f t="shared" si="15"/>
        <v>0</v>
      </c>
      <c r="O105" s="84">
        <f t="shared" si="15"/>
        <v>32.57</v>
      </c>
      <c r="P105" s="84">
        <f t="shared" si="15"/>
        <v>0</v>
      </c>
      <c r="Q105" s="84">
        <f t="shared" si="15"/>
        <v>0</v>
      </c>
      <c r="R105" s="84">
        <f t="shared" si="15"/>
        <v>33.56</v>
      </c>
      <c r="S105" s="84">
        <f t="shared" si="15"/>
        <v>0</v>
      </c>
      <c r="T105" s="84">
        <f t="shared" si="15"/>
        <v>0</v>
      </c>
      <c r="U105" s="84">
        <f t="shared" si="15"/>
        <v>18.3</v>
      </c>
      <c r="V105" s="84">
        <f t="shared" si="15"/>
        <v>0</v>
      </c>
      <c r="W105" s="84">
        <f t="shared" si="15"/>
        <v>0</v>
      </c>
      <c r="X105" s="84">
        <f t="shared" si="15"/>
        <v>34.620000000000005</v>
      </c>
      <c r="Y105" s="84">
        <f t="shared" si="15"/>
        <v>0</v>
      </c>
      <c r="Z105" s="84">
        <f t="shared" si="15"/>
        <v>0</v>
      </c>
      <c r="AA105" s="84">
        <f t="shared" si="15"/>
        <v>21.72</v>
      </c>
      <c r="AB105" s="84">
        <f t="shared" si="15"/>
        <v>0</v>
      </c>
      <c r="AC105" s="84">
        <f t="shared" si="15"/>
        <v>0</v>
      </c>
      <c r="AD105" s="84">
        <f t="shared" si="15"/>
        <v>15.48</v>
      </c>
      <c r="AE105" s="84">
        <f t="shared" si="15"/>
        <v>0</v>
      </c>
      <c r="AF105" s="84">
        <f t="shared" si="15"/>
        <v>0</v>
      </c>
      <c r="AG105" s="84">
        <f t="shared" si="15"/>
        <v>9.84</v>
      </c>
      <c r="AH105" s="84">
        <f t="shared" si="15"/>
        <v>0</v>
      </c>
      <c r="AI105" s="84">
        <f t="shared" si="15"/>
        <v>0</v>
      </c>
      <c r="AJ105" s="84">
        <f t="shared" si="15"/>
        <v>16.119999999999997</v>
      </c>
      <c r="AK105" s="84">
        <f t="shared" si="15"/>
        <v>0</v>
      </c>
      <c r="AL105" s="84">
        <f t="shared" si="15"/>
        <v>0</v>
      </c>
      <c r="AM105" s="84">
        <f t="shared" si="15"/>
        <v>12.09</v>
      </c>
      <c r="AN105" s="84">
        <f t="shared" si="15"/>
        <v>0</v>
      </c>
      <c r="AO105" s="84">
        <f t="shared" si="15"/>
        <v>0</v>
      </c>
      <c r="AP105" s="84">
        <f t="shared" si="15"/>
        <v>4.91</v>
      </c>
      <c r="AQ105" s="84">
        <f t="shared" si="15"/>
        <v>0</v>
      </c>
      <c r="AR105" s="84">
        <f t="shared" si="15"/>
        <v>0</v>
      </c>
      <c r="AS105" s="84">
        <f t="shared" si="15"/>
        <v>9.86</v>
      </c>
      <c r="AT105" s="84">
        <f t="shared" si="15"/>
        <v>0</v>
      </c>
      <c r="AU105" s="84">
        <f t="shared" si="15"/>
        <v>0</v>
      </c>
      <c r="AV105" s="84">
        <f t="shared" si="15"/>
        <v>7.75</v>
      </c>
    </row>
    <row r="106" spans="1:48" ht="15.75">
      <c r="A106" s="65"/>
      <c r="B106" s="70" t="s">
        <v>47</v>
      </c>
      <c r="C106" s="48">
        <v>226</v>
      </c>
      <c r="D106" s="47" t="s">
        <v>48</v>
      </c>
      <c r="E106" s="31">
        <f>F106+I106+L106+O106+R106+U106+X106+AA106+AD106+AG106+AJ106+AM106+AP106+AS106+AV106+AY106+BB106+BE106+BH106+BK106+BN106+BQ106+BT106+BW106+BZ106+CC106+CF106+CI106+CL106+CO106-0.04</f>
        <v>214.96</v>
      </c>
      <c r="F106" s="31">
        <v>15.84</v>
      </c>
      <c r="G106" s="32"/>
      <c r="H106" s="32"/>
      <c r="I106" s="31">
        <v>25.05</v>
      </c>
      <c r="J106" s="32"/>
      <c r="K106" s="32"/>
      <c r="L106" s="31">
        <v>13.55</v>
      </c>
      <c r="M106" s="32"/>
      <c r="N106" s="32"/>
      <c r="O106" s="31">
        <v>24.12</v>
      </c>
      <c r="P106" s="32"/>
      <c r="Q106" s="32"/>
      <c r="R106" s="31">
        <v>24.85</v>
      </c>
      <c r="S106" s="32"/>
      <c r="T106" s="32"/>
      <c r="U106" s="31">
        <v>13.55</v>
      </c>
      <c r="V106" s="32"/>
      <c r="W106" s="32"/>
      <c r="X106" s="31">
        <v>25.64</v>
      </c>
      <c r="Y106" s="32"/>
      <c r="Z106" s="32"/>
      <c r="AA106" s="31">
        <v>16.08</v>
      </c>
      <c r="AB106" s="32"/>
      <c r="AC106" s="32"/>
      <c r="AD106" s="31">
        <v>11.46</v>
      </c>
      <c r="AE106" s="32"/>
      <c r="AF106" s="32"/>
      <c r="AG106" s="31">
        <v>7.29</v>
      </c>
      <c r="AH106" s="32"/>
      <c r="AI106" s="32"/>
      <c r="AJ106" s="31">
        <v>11.94</v>
      </c>
      <c r="AK106" s="32"/>
      <c r="AL106" s="32"/>
      <c r="AM106" s="31">
        <v>8.95</v>
      </c>
      <c r="AN106" s="32"/>
      <c r="AO106" s="32"/>
      <c r="AP106" s="31">
        <v>3.64</v>
      </c>
      <c r="AQ106" s="32"/>
      <c r="AR106" s="32"/>
      <c r="AS106" s="31">
        <v>7.3</v>
      </c>
      <c r="AT106" s="32"/>
      <c r="AU106" s="32"/>
      <c r="AV106" s="31">
        <v>5.74</v>
      </c>
    </row>
    <row r="107" spans="1:48" ht="15.75">
      <c r="A107" s="65"/>
      <c r="B107" s="69" t="s">
        <v>103</v>
      </c>
      <c r="C107" s="29"/>
      <c r="D107" s="31"/>
      <c r="E107" s="31">
        <f>F107+I107+L107+O107+R107+U107+X107+AA107+AD107+AG107+AJ107+AM107+AP107+AS107+AV107+AY107+BB107+BE107+BH107+BK107+BN107+BQ107+BT107+BW107+BZ107+CC107+CF107+CI107+CL107+CO107-0.02</f>
        <v>75.32</v>
      </c>
      <c r="F107" s="31">
        <v>5.55</v>
      </c>
      <c r="G107" s="32"/>
      <c r="H107" s="32"/>
      <c r="I107" s="31">
        <v>8.78</v>
      </c>
      <c r="J107" s="32"/>
      <c r="K107" s="32"/>
      <c r="L107" s="31">
        <v>4.75</v>
      </c>
      <c r="M107" s="32"/>
      <c r="N107" s="32"/>
      <c r="O107" s="31">
        <v>8.45</v>
      </c>
      <c r="P107" s="32"/>
      <c r="Q107" s="32"/>
      <c r="R107" s="31">
        <v>8.71</v>
      </c>
      <c r="S107" s="32"/>
      <c r="T107" s="32"/>
      <c r="U107" s="31">
        <v>4.75</v>
      </c>
      <c r="V107" s="32"/>
      <c r="W107" s="32"/>
      <c r="X107" s="31">
        <v>8.98</v>
      </c>
      <c r="Y107" s="32"/>
      <c r="Z107" s="32"/>
      <c r="AA107" s="31">
        <v>5.64</v>
      </c>
      <c r="AB107" s="32"/>
      <c r="AC107" s="32"/>
      <c r="AD107" s="31">
        <v>4.02</v>
      </c>
      <c r="AE107" s="32"/>
      <c r="AF107" s="32"/>
      <c r="AG107" s="31">
        <v>2.55</v>
      </c>
      <c r="AH107" s="32"/>
      <c r="AI107" s="32"/>
      <c r="AJ107" s="31">
        <v>4.18</v>
      </c>
      <c r="AK107" s="32"/>
      <c r="AL107" s="32"/>
      <c r="AM107" s="31">
        <v>3.14</v>
      </c>
      <c r="AN107" s="32"/>
      <c r="AO107" s="32"/>
      <c r="AP107" s="31">
        <v>1.27</v>
      </c>
      <c r="AQ107" s="32"/>
      <c r="AR107" s="32"/>
      <c r="AS107" s="31">
        <v>2.56</v>
      </c>
      <c r="AT107" s="32"/>
      <c r="AU107" s="32"/>
      <c r="AV107" s="31">
        <v>2.01</v>
      </c>
    </row>
    <row r="108" spans="1:48" ht="31.5">
      <c r="A108" s="78">
        <v>14</v>
      </c>
      <c r="B108" s="79" t="s">
        <v>79</v>
      </c>
      <c r="C108" s="80"/>
      <c r="D108" s="63"/>
      <c r="E108" s="35">
        <f>E109+E110+E111+E112+E113+E114+E115+E117+E118+E119+E116+E120+E121+E122</f>
        <v>459.57</v>
      </c>
      <c r="F108" s="35">
        <f aca="true" t="shared" si="16" ref="F108:AV108">F109+F110+F111+F112+F113+F114+F115+F117+F118+F121+F119+F120+F122+F116</f>
        <v>33.9</v>
      </c>
      <c r="G108" s="35">
        <f t="shared" si="16"/>
        <v>0</v>
      </c>
      <c r="H108" s="35">
        <f t="shared" si="16"/>
        <v>0</v>
      </c>
      <c r="I108" s="35">
        <f t="shared" si="16"/>
        <v>53.61</v>
      </c>
      <c r="J108" s="35">
        <f t="shared" si="16"/>
        <v>0</v>
      </c>
      <c r="K108" s="35">
        <f t="shared" si="16"/>
        <v>0</v>
      </c>
      <c r="L108" s="35">
        <f t="shared" si="16"/>
        <v>28.990000000000002</v>
      </c>
      <c r="M108" s="35">
        <f t="shared" si="16"/>
        <v>0</v>
      </c>
      <c r="N108" s="35">
        <f t="shared" si="16"/>
        <v>0</v>
      </c>
      <c r="O108" s="35">
        <f t="shared" si="16"/>
        <v>51.59</v>
      </c>
      <c r="P108" s="35">
        <f t="shared" si="16"/>
        <v>0</v>
      </c>
      <c r="Q108" s="35">
        <f t="shared" si="16"/>
        <v>0</v>
      </c>
      <c r="R108" s="35">
        <f t="shared" si="16"/>
        <v>53.09</v>
      </c>
      <c r="S108" s="35">
        <f t="shared" si="16"/>
        <v>0</v>
      </c>
      <c r="T108" s="35">
        <f t="shared" si="16"/>
        <v>0</v>
      </c>
      <c r="U108" s="35">
        <f t="shared" si="16"/>
        <v>28.990000000000002</v>
      </c>
      <c r="V108" s="35">
        <f t="shared" si="16"/>
        <v>0</v>
      </c>
      <c r="W108" s="35">
        <f t="shared" si="16"/>
        <v>0</v>
      </c>
      <c r="X108" s="35">
        <f t="shared" si="16"/>
        <v>54.8</v>
      </c>
      <c r="Y108" s="35">
        <f t="shared" si="16"/>
        <v>0</v>
      </c>
      <c r="Z108" s="35">
        <f t="shared" si="16"/>
        <v>0</v>
      </c>
      <c r="AA108" s="35">
        <f t="shared" si="16"/>
        <v>34.38999999999999</v>
      </c>
      <c r="AB108" s="35">
        <f t="shared" si="16"/>
        <v>0</v>
      </c>
      <c r="AC108" s="35">
        <f t="shared" si="16"/>
        <v>0</v>
      </c>
      <c r="AD108" s="35">
        <f t="shared" si="16"/>
        <v>24.45</v>
      </c>
      <c r="AE108" s="35">
        <f t="shared" si="16"/>
        <v>0</v>
      </c>
      <c r="AF108" s="35">
        <f t="shared" si="16"/>
        <v>0</v>
      </c>
      <c r="AG108" s="35">
        <f t="shared" si="16"/>
        <v>15.650000000000002</v>
      </c>
      <c r="AH108" s="35">
        <f t="shared" si="16"/>
        <v>0</v>
      </c>
      <c r="AI108" s="35">
        <f t="shared" si="16"/>
        <v>0</v>
      </c>
      <c r="AJ108" s="35">
        <f t="shared" si="16"/>
        <v>25.46</v>
      </c>
      <c r="AK108" s="35">
        <f t="shared" si="16"/>
        <v>0</v>
      </c>
      <c r="AL108" s="35">
        <f t="shared" si="16"/>
        <v>0</v>
      </c>
      <c r="AM108" s="35">
        <f t="shared" si="16"/>
        <v>19.1</v>
      </c>
      <c r="AN108" s="35">
        <f t="shared" si="16"/>
        <v>0</v>
      </c>
      <c r="AO108" s="35">
        <f t="shared" si="16"/>
        <v>0</v>
      </c>
      <c r="AP108" s="35">
        <f t="shared" si="16"/>
        <v>7.820000000000001</v>
      </c>
      <c r="AQ108" s="35">
        <f t="shared" si="16"/>
        <v>0</v>
      </c>
      <c r="AR108" s="35">
        <f t="shared" si="16"/>
        <v>0</v>
      </c>
      <c r="AS108" s="35">
        <f t="shared" si="16"/>
        <v>15.660000000000002</v>
      </c>
      <c r="AT108" s="35">
        <f t="shared" si="16"/>
        <v>0</v>
      </c>
      <c r="AU108" s="35">
        <f t="shared" si="16"/>
        <v>0</v>
      </c>
      <c r="AV108" s="35">
        <f t="shared" si="16"/>
        <v>12.290000000000001</v>
      </c>
    </row>
    <row r="109" spans="1:48" ht="15.75">
      <c r="A109" s="65"/>
      <c r="B109" s="70" t="s">
        <v>69</v>
      </c>
      <c r="C109" s="31"/>
      <c r="D109" s="31"/>
      <c r="E109" s="31">
        <f>F109+I109+L109+O109+R109+U109+X109+AA109+AD109+AG109+AJ109+AM109+AP109+AS109+AV109+AY109+BB109+BE109+BH109+BK109+BN109+BQ109+BT109+BW109+BZ109+CC109+CF109+CI109+CL109+CO109-0.23</f>
        <v>7.569999999999999</v>
      </c>
      <c r="F109" s="31">
        <v>0.6</v>
      </c>
      <c r="G109" s="32"/>
      <c r="H109" s="32"/>
      <c r="I109" s="31">
        <v>0.9</v>
      </c>
      <c r="J109" s="32"/>
      <c r="K109" s="32"/>
      <c r="L109" s="31">
        <v>0.5</v>
      </c>
      <c r="M109" s="32"/>
      <c r="N109" s="32"/>
      <c r="O109" s="31">
        <v>0.9</v>
      </c>
      <c r="P109" s="32"/>
      <c r="Q109" s="32"/>
      <c r="R109" s="31">
        <v>0.9</v>
      </c>
      <c r="S109" s="32"/>
      <c r="T109" s="32"/>
      <c r="U109" s="31">
        <v>0.5</v>
      </c>
      <c r="V109" s="32"/>
      <c r="W109" s="32"/>
      <c r="X109" s="31">
        <v>0.9</v>
      </c>
      <c r="Y109" s="32"/>
      <c r="Z109" s="32"/>
      <c r="AA109" s="31">
        <v>0.6</v>
      </c>
      <c r="AB109" s="32"/>
      <c r="AC109" s="32"/>
      <c r="AD109" s="31">
        <v>0.4</v>
      </c>
      <c r="AE109" s="32"/>
      <c r="AF109" s="32"/>
      <c r="AG109" s="31">
        <v>0.3</v>
      </c>
      <c r="AH109" s="32"/>
      <c r="AI109" s="32"/>
      <c r="AJ109" s="31">
        <v>0.4</v>
      </c>
      <c r="AK109" s="32"/>
      <c r="AL109" s="32"/>
      <c r="AM109" s="31">
        <v>0.3</v>
      </c>
      <c r="AN109" s="32"/>
      <c r="AO109" s="32"/>
      <c r="AP109" s="31">
        <v>0.1</v>
      </c>
      <c r="AQ109" s="32"/>
      <c r="AR109" s="32"/>
      <c r="AS109" s="31">
        <v>0.3</v>
      </c>
      <c r="AT109" s="32"/>
      <c r="AU109" s="32"/>
      <c r="AV109" s="31">
        <v>0.2</v>
      </c>
    </row>
    <row r="110" spans="1:48" ht="45">
      <c r="A110" s="65"/>
      <c r="B110" s="70" t="s">
        <v>49</v>
      </c>
      <c r="C110" s="31"/>
      <c r="D110" s="31"/>
      <c r="E110" s="31">
        <f>F110+I110+L110+O110+R110+U110+X110+AA110+AD110+AG110+AJ110+AM110+AP110+AS110+AV110+AY110+BB110+BE110+BH110+BK110+BN110+BQ110+BT110+BW110+BZ110+CC110+CF110+CI110+CL110+CO110</f>
        <v>83.42999999999999</v>
      </c>
      <c r="F110" s="31">
        <v>6.15</v>
      </c>
      <c r="G110" s="32"/>
      <c r="H110" s="32"/>
      <c r="I110" s="31">
        <v>9.72</v>
      </c>
      <c r="J110" s="32"/>
      <c r="K110" s="32"/>
      <c r="L110" s="31">
        <v>5.26</v>
      </c>
      <c r="M110" s="32"/>
      <c r="N110" s="32"/>
      <c r="O110" s="31">
        <v>9.36</v>
      </c>
      <c r="P110" s="32"/>
      <c r="Q110" s="32"/>
      <c r="R110" s="31">
        <v>9.64</v>
      </c>
      <c r="S110" s="32"/>
      <c r="T110" s="32"/>
      <c r="U110" s="31">
        <v>5.26</v>
      </c>
      <c r="V110" s="32"/>
      <c r="W110" s="32"/>
      <c r="X110" s="31">
        <v>9.95</v>
      </c>
      <c r="Y110" s="32"/>
      <c r="Z110" s="32"/>
      <c r="AA110" s="31">
        <v>6.24</v>
      </c>
      <c r="AB110" s="32"/>
      <c r="AC110" s="32"/>
      <c r="AD110" s="31">
        <v>4.45</v>
      </c>
      <c r="AE110" s="32"/>
      <c r="AF110" s="32"/>
      <c r="AG110" s="31">
        <v>2.83</v>
      </c>
      <c r="AH110" s="32"/>
      <c r="AI110" s="32"/>
      <c r="AJ110" s="31">
        <v>4.63</v>
      </c>
      <c r="AK110" s="32"/>
      <c r="AL110" s="32"/>
      <c r="AM110" s="31">
        <v>3.47</v>
      </c>
      <c r="AN110" s="32"/>
      <c r="AO110" s="32"/>
      <c r="AP110" s="31">
        <v>1.41</v>
      </c>
      <c r="AQ110" s="32"/>
      <c r="AR110" s="32"/>
      <c r="AS110" s="31">
        <v>2.83</v>
      </c>
      <c r="AT110" s="32"/>
      <c r="AU110" s="32"/>
      <c r="AV110" s="31">
        <v>2.23</v>
      </c>
    </row>
    <row r="111" spans="1:48" ht="30">
      <c r="A111" s="65"/>
      <c r="B111" s="70" t="s">
        <v>32</v>
      </c>
      <c r="C111" s="31"/>
      <c r="D111" s="31"/>
      <c r="E111" s="31">
        <f>F111+I111+L111+O111+R111+U111+X111+AA111+AD111+AG111+AJ111+AM111+AP111+AS111+AV111+AY111+BB111+BE111+BH111+BK111+BN111+BQ111+BT111+BW111+BZ111+CC111+CF111+CI111+CL111+CO111+0.02</f>
        <v>13.26</v>
      </c>
      <c r="F111" s="31">
        <v>0.98</v>
      </c>
      <c r="G111" s="32"/>
      <c r="H111" s="32"/>
      <c r="I111" s="31">
        <v>1.54</v>
      </c>
      <c r="J111" s="32"/>
      <c r="K111" s="32"/>
      <c r="L111" s="31">
        <v>0.83</v>
      </c>
      <c r="M111" s="32"/>
      <c r="N111" s="32"/>
      <c r="O111" s="31">
        <v>1.49</v>
      </c>
      <c r="P111" s="32"/>
      <c r="Q111" s="32"/>
      <c r="R111" s="31">
        <v>1.53</v>
      </c>
      <c r="S111" s="32"/>
      <c r="T111" s="32"/>
      <c r="U111" s="31">
        <v>0.83</v>
      </c>
      <c r="V111" s="32"/>
      <c r="W111" s="32"/>
      <c r="X111" s="31">
        <v>1.58</v>
      </c>
      <c r="Y111" s="32"/>
      <c r="Z111" s="32"/>
      <c r="AA111" s="31">
        <v>0.99</v>
      </c>
      <c r="AB111" s="32"/>
      <c r="AC111" s="32"/>
      <c r="AD111" s="31">
        <v>0.71</v>
      </c>
      <c r="AE111" s="32"/>
      <c r="AF111" s="32"/>
      <c r="AG111" s="31">
        <v>0.45</v>
      </c>
      <c r="AH111" s="32"/>
      <c r="AI111" s="32"/>
      <c r="AJ111" s="31">
        <v>0.74</v>
      </c>
      <c r="AK111" s="32"/>
      <c r="AL111" s="32"/>
      <c r="AM111" s="31">
        <v>0.55</v>
      </c>
      <c r="AN111" s="32"/>
      <c r="AO111" s="32"/>
      <c r="AP111" s="31">
        <v>0.22</v>
      </c>
      <c r="AQ111" s="32"/>
      <c r="AR111" s="32"/>
      <c r="AS111" s="31">
        <v>0.45</v>
      </c>
      <c r="AT111" s="32"/>
      <c r="AU111" s="32"/>
      <c r="AV111" s="31">
        <v>0.35</v>
      </c>
    </row>
    <row r="112" spans="1:48" ht="30">
      <c r="A112" s="65"/>
      <c r="B112" s="70" t="s">
        <v>104</v>
      </c>
      <c r="C112" s="31"/>
      <c r="D112" s="31"/>
      <c r="E112" s="31">
        <f>F112+I112+L112+O112+R112+U112+X112+AA112+AD112+AG112+AJ112+AM112+AP112+AS112+AV112+AY112+BB112+BE112+BH112+BK112+BN112+BQ112+BT112+BW112+BZ112+CC112+CF112+CI112+CL112+CO112+0.02</f>
        <v>38.32</v>
      </c>
      <c r="F112" s="31">
        <v>2.8</v>
      </c>
      <c r="G112" s="32"/>
      <c r="H112" s="32"/>
      <c r="I112" s="31">
        <v>4.5</v>
      </c>
      <c r="J112" s="32"/>
      <c r="K112" s="32"/>
      <c r="L112" s="31">
        <v>2.4</v>
      </c>
      <c r="M112" s="32"/>
      <c r="N112" s="32"/>
      <c r="O112" s="31">
        <v>4.3</v>
      </c>
      <c r="P112" s="32"/>
      <c r="Q112" s="32"/>
      <c r="R112" s="31">
        <v>4.4</v>
      </c>
      <c r="S112" s="32"/>
      <c r="T112" s="32"/>
      <c r="U112" s="31">
        <v>2.4</v>
      </c>
      <c r="V112" s="32"/>
      <c r="W112" s="32"/>
      <c r="X112" s="31">
        <v>4.6</v>
      </c>
      <c r="Y112" s="32"/>
      <c r="Z112" s="32"/>
      <c r="AA112" s="31">
        <v>2.9</v>
      </c>
      <c r="AB112" s="32"/>
      <c r="AC112" s="32"/>
      <c r="AD112" s="31">
        <v>2</v>
      </c>
      <c r="AE112" s="32"/>
      <c r="AF112" s="32"/>
      <c r="AG112" s="31">
        <v>1.3</v>
      </c>
      <c r="AH112" s="32"/>
      <c r="AI112" s="32"/>
      <c r="AJ112" s="31">
        <v>2.1</v>
      </c>
      <c r="AK112" s="32"/>
      <c r="AL112" s="32"/>
      <c r="AM112" s="31">
        <v>1.6</v>
      </c>
      <c r="AN112" s="32"/>
      <c r="AO112" s="32"/>
      <c r="AP112" s="31">
        <v>0.7</v>
      </c>
      <c r="AQ112" s="32"/>
      <c r="AR112" s="32"/>
      <c r="AS112" s="31">
        <v>1.3</v>
      </c>
      <c r="AT112" s="32"/>
      <c r="AU112" s="32"/>
      <c r="AV112" s="31">
        <v>1</v>
      </c>
    </row>
    <row r="113" spans="1:48" ht="15">
      <c r="A113" s="75"/>
      <c r="B113" s="70" t="s">
        <v>51</v>
      </c>
      <c r="C113" s="61"/>
      <c r="D113" s="61"/>
      <c r="E113" s="61">
        <f>F113+I113+L113+O113+R113+U113+X113+AA113+AD113+AG113+AJ113+AM113+AP113+AS113+AV113+AY113+BB113+BE113+BH113+BK113+BN113+BQ113+BT113+BW113+BZ113+CC113+CF113+CI113+CL113+CO113+0.01</f>
        <v>16.34</v>
      </c>
      <c r="F113" s="61">
        <v>1.2</v>
      </c>
      <c r="G113" s="76"/>
      <c r="H113" s="76"/>
      <c r="I113" s="61">
        <v>1.9</v>
      </c>
      <c r="J113" s="76"/>
      <c r="K113" s="76"/>
      <c r="L113" s="61">
        <v>1.03</v>
      </c>
      <c r="M113" s="76"/>
      <c r="N113" s="76"/>
      <c r="O113" s="61">
        <v>1.83</v>
      </c>
      <c r="P113" s="76"/>
      <c r="Q113" s="76"/>
      <c r="R113" s="61">
        <v>1.89</v>
      </c>
      <c r="S113" s="76"/>
      <c r="T113" s="76"/>
      <c r="U113" s="61">
        <v>1.03</v>
      </c>
      <c r="V113" s="76"/>
      <c r="W113" s="76"/>
      <c r="X113" s="61">
        <v>1.95</v>
      </c>
      <c r="Y113" s="76"/>
      <c r="Z113" s="76"/>
      <c r="AA113" s="61">
        <v>1.22</v>
      </c>
      <c r="AB113" s="76"/>
      <c r="AC113" s="76"/>
      <c r="AD113" s="61">
        <v>0.87</v>
      </c>
      <c r="AE113" s="76"/>
      <c r="AF113" s="76"/>
      <c r="AG113" s="61">
        <v>0.55</v>
      </c>
      <c r="AH113" s="76"/>
      <c r="AI113" s="76"/>
      <c r="AJ113" s="61">
        <v>0.91</v>
      </c>
      <c r="AK113" s="76"/>
      <c r="AL113" s="76"/>
      <c r="AM113" s="61">
        <v>0.68</v>
      </c>
      <c r="AN113" s="76"/>
      <c r="AO113" s="76"/>
      <c r="AP113" s="61">
        <v>0.28</v>
      </c>
      <c r="AQ113" s="76"/>
      <c r="AR113" s="76"/>
      <c r="AS113" s="61">
        <v>0.55</v>
      </c>
      <c r="AT113" s="76"/>
      <c r="AU113" s="76"/>
      <c r="AV113" s="61">
        <v>0.44</v>
      </c>
    </row>
    <row r="114" spans="1:48" ht="15">
      <c r="A114" s="75"/>
      <c r="B114" s="70" t="s">
        <v>50</v>
      </c>
      <c r="C114" s="61"/>
      <c r="D114" s="61"/>
      <c r="E114" s="61">
        <f>F114+I114+L114+O114+R114+U114+X114+AA114+AD114+AG114+AJ114+AM114+AP114+AS114+AV114+AY114+BB114+BE114+BH114+BK114+BN114+BQ114+BT114+BW114+BZ114+CC114+CF114+CI114+CL114+CO114-0.02</f>
        <v>58.18</v>
      </c>
      <c r="F114" s="61">
        <v>4.3</v>
      </c>
      <c r="G114" s="76"/>
      <c r="H114" s="76"/>
      <c r="I114" s="61">
        <v>6.8</v>
      </c>
      <c r="J114" s="76"/>
      <c r="K114" s="76"/>
      <c r="L114" s="61">
        <v>3.7</v>
      </c>
      <c r="M114" s="76"/>
      <c r="N114" s="76"/>
      <c r="O114" s="61">
        <v>6.5</v>
      </c>
      <c r="P114" s="76"/>
      <c r="Q114" s="76"/>
      <c r="R114" s="61">
        <v>6.7</v>
      </c>
      <c r="S114" s="76"/>
      <c r="T114" s="76"/>
      <c r="U114" s="61">
        <v>3.7</v>
      </c>
      <c r="V114" s="76"/>
      <c r="W114" s="76"/>
      <c r="X114" s="61">
        <v>6.9</v>
      </c>
      <c r="Y114" s="76"/>
      <c r="Z114" s="76"/>
      <c r="AA114" s="61">
        <v>4.3</v>
      </c>
      <c r="AB114" s="76"/>
      <c r="AC114" s="76"/>
      <c r="AD114" s="61">
        <v>3.1</v>
      </c>
      <c r="AE114" s="76"/>
      <c r="AF114" s="76"/>
      <c r="AG114" s="61">
        <v>2</v>
      </c>
      <c r="AH114" s="76"/>
      <c r="AI114" s="76"/>
      <c r="AJ114" s="61">
        <v>3.2</v>
      </c>
      <c r="AK114" s="76"/>
      <c r="AL114" s="76"/>
      <c r="AM114" s="61">
        <v>2.4</v>
      </c>
      <c r="AN114" s="76"/>
      <c r="AO114" s="76"/>
      <c r="AP114" s="61">
        <v>1</v>
      </c>
      <c r="AQ114" s="76"/>
      <c r="AR114" s="76"/>
      <c r="AS114" s="61">
        <v>2</v>
      </c>
      <c r="AT114" s="76"/>
      <c r="AU114" s="76"/>
      <c r="AV114" s="61">
        <v>1.6</v>
      </c>
    </row>
    <row r="115" spans="1:48" ht="15">
      <c r="A115" s="75"/>
      <c r="B115" s="70" t="s">
        <v>52</v>
      </c>
      <c r="C115" s="61"/>
      <c r="D115" s="61"/>
      <c r="E115" s="61">
        <f>F115+I115+L115+O115+R115+U115+X115+AA115+AD115+AG115+AJ115+AM115+AP115+AS115+AV115+AY115+BB115+BE115+BH115+BK115+BN115+BQ115+BT115+BW115+BZ115+CC115+CF115+CI115+CL115+CO115</f>
        <v>11.67</v>
      </c>
      <c r="F115" s="61">
        <v>0.86</v>
      </c>
      <c r="G115" s="76"/>
      <c r="H115" s="76"/>
      <c r="I115" s="61">
        <v>1.36</v>
      </c>
      <c r="J115" s="76"/>
      <c r="K115" s="76"/>
      <c r="L115" s="61">
        <v>0.73</v>
      </c>
      <c r="M115" s="76"/>
      <c r="N115" s="76"/>
      <c r="O115" s="61">
        <v>1.31</v>
      </c>
      <c r="P115" s="76"/>
      <c r="Q115" s="76"/>
      <c r="R115" s="61">
        <v>1.35</v>
      </c>
      <c r="S115" s="76"/>
      <c r="T115" s="76"/>
      <c r="U115" s="61">
        <v>0.73</v>
      </c>
      <c r="V115" s="76"/>
      <c r="W115" s="76"/>
      <c r="X115" s="61">
        <v>1.39</v>
      </c>
      <c r="Y115" s="76"/>
      <c r="Z115" s="76"/>
      <c r="AA115" s="61">
        <v>0.87</v>
      </c>
      <c r="AB115" s="76"/>
      <c r="AC115" s="76"/>
      <c r="AD115" s="61">
        <v>0.62</v>
      </c>
      <c r="AE115" s="76"/>
      <c r="AF115" s="76"/>
      <c r="AG115" s="61">
        <v>0.4</v>
      </c>
      <c r="AH115" s="76"/>
      <c r="AI115" s="76"/>
      <c r="AJ115" s="61">
        <v>0.65</v>
      </c>
      <c r="AK115" s="76"/>
      <c r="AL115" s="76"/>
      <c r="AM115" s="61">
        <v>0.49</v>
      </c>
      <c r="AN115" s="76"/>
      <c r="AO115" s="76"/>
      <c r="AP115" s="61">
        <v>0.2</v>
      </c>
      <c r="AQ115" s="76"/>
      <c r="AR115" s="76"/>
      <c r="AS115" s="61">
        <v>0.4</v>
      </c>
      <c r="AT115" s="76"/>
      <c r="AU115" s="76"/>
      <c r="AV115" s="61">
        <v>0.31</v>
      </c>
    </row>
    <row r="116" spans="1:48" ht="30">
      <c r="A116" s="75"/>
      <c r="B116" s="70" t="s">
        <v>131</v>
      </c>
      <c r="C116" s="61"/>
      <c r="D116" s="61"/>
      <c r="E116" s="31">
        <f>F116+I116+L116+O116+R116+U116+X116+AA116+AD116+AG116+AJ116+AM116+AP116+AS116+AV116+AY116+BB116+BE116+BH116+BK116+BN116+BQ116+BT116+BW116+BZ116+CC116+CF116+CI116+CL116+CO116-0.02</f>
        <v>125.65</v>
      </c>
      <c r="F116" s="31">
        <v>9.26</v>
      </c>
      <c r="G116" s="32"/>
      <c r="H116" s="32"/>
      <c r="I116" s="31">
        <v>14.64</v>
      </c>
      <c r="J116" s="32"/>
      <c r="K116" s="32"/>
      <c r="L116" s="31">
        <v>7.92</v>
      </c>
      <c r="M116" s="32"/>
      <c r="N116" s="32"/>
      <c r="O116" s="31">
        <v>14.1</v>
      </c>
      <c r="P116" s="32"/>
      <c r="Q116" s="32"/>
      <c r="R116" s="31">
        <v>14.52</v>
      </c>
      <c r="S116" s="32"/>
      <c r="T116" s="32"/>
      <c r="U116" s="31">
        <v>7.92</v>
      </c>
      <c r="V116" s="32"/>
      <c r="W116" s="32"/>
      <c r="X116" s="31">
        <v>14.99</v>
      </c>
      <c r="Y116" s="32"/>
      <c r="Z116" s="32"/>
      <c r="AA116" s="31">
        <v>9.4</v>
      </c>
      <c r="AB116" s="32"/>
      <c r="AC116" s="32"/>
      <c r="AD116" s="31">
        <v>6.7</v>
      </c>
      <c r="AE116" s="32"/>
      <c r="AF116" s="32"/>
      <c r="AG116" s="31">
        <v>4.26</v>
      </c>
      <c r="AH116" s="32"/>
      <c r="AI116" s="32"/>
      <c r="AJ116" s="31">
        <v>6.98</v>
      </c>
      <c r="AK116" s="32"/>
      <c r="AL116" s="32"/>
      <c r="AM116" s="31">
        <v>5.23</v>
      </c>
      <c r="AN116" s="32"/>
      <c r="AO116" s="32"/>
      <c r="AP116" s="31">
        <v>2.13</v>
      </c>
      <c r="AQ116" s="32"/>
      <c r="AR116" s="32"/>
      <c r="AS116" s="31">
        <v>4.27</v>
      </c>
      <c r="AT116" s="32"/>
      <c r="AU116" s="32"/>
      <c r="AV116" s="31">
        <v>3.35</v>
      </c>
    </row>
    <row r="117" spans="1:48" ht="15.75">
      <c r="A117" s="65"/>
      <c r="B117" s="70" t="s">
        <v>59</v>
      </c>
      <c r="C117" s="31"/>
      <c r="D117" s="31"/>
      <c r="E117" s="31">
        <f>F117+I117+L117+O117+R117+U117+X117+AA117+AD117+AG117+AJ117+AM117+AP117+AS117+AV117+AY117+BB117+BE117+BH117+BK117+BN117+BQ117+BT117+BW117+BZ117+CC117+CF117+CI117+CL117+CO117</f>
        <v>0</v>
      </c>
      <c r="F117" s="31"/>
      <c r="G117" s="32"/>
      <c r="H117" s="32"/>
      <c r="I117" s="31"/>
      <c r="J117" s="32"/>
      <c r="K117" s="32"/>
      <c r="L117" s="31"/>
      <c r="M117" s="32"/>
      <c r="N117" s="32"/>
      <c r="O117" s="31"/>
      <c r="P117" s="32"/>
      <c r="Q117" s="32"/>
      <c r="R117" s="31"/>
      <c r="S117" s="32"/>
      <c r="T117" s="32"/>
      <c r="U117" s="31"/>
      <c r="V117" s="32"/>
      <c r="W117" s="32"/>
      <c r="X117" s="31"/>
      <c r="Y117" s="32"/>
      <c r="Z117" s="32"/>
      <c r="AA117" s="31"/>
      <c r="AB117" s="32"/>
      <c r="AC117" s="32"/>
      <c r="AD117" s="31"/>
      <c r="AE117" s="32"/>
      <c r="AF117" s="32"/>
      <c r="AG117" s="31"/>
      <c r="AH117" s="32"/>
      <c r="AI117" s="32"/>
      <c r="AJ117" s="31"/>
      <c r="AK117" s="32"/>
      <c r="AL117" s="32"/>
      <c r="AM117" s="31"/>
      <c r="AN117" s="32"/>
      <c r="AO117" s="32"/>
      <c r="AP117" s="31"/>
      <c r="AQ117" s="32"/>
      <c r="AR117" s="32"/>
      <c r="AS117" s="31"/>
      <c r="AT117" s="32"/>
      <c r="AU117" s="32"/>
      <c r="AV117" s="31"/>
    </row>
    <row r="118" spans="1:48" ht="15.75">
      <c r="A118" s="65"/>
      <c r="B118" s="70" t="s">
        <v>132</v>
      </c>
      <c r="C118" s="31"/>
      <c r="D118" s="31"/>
      <c r="E118" s="31">
        <f>F118+I118+L118+O118+R118+U118+X118+AA118+AD118+AG118+AJ118+AM118+AP118+AS118+AV118+AY118+BB118+BE118+BH118+BK118+BN118+BQ118+BT118+BW118+BZ118+CC118+CF118+CI118+CL118+CO118-0.01</f>
        <v>6.219999999999999</v>
      </c>
      <c r="F118" s="31">
        <v>0.46</v>
      </c>
      <c r="G118" s="32"/>
      <c r="H118" s="32"/>
      <c r="I118" s="31">
        <v>0.72</v>
      </c>
      <c r="J118" s="32"/>
      <c r="K118" s="32"/>
      <c r="L118" s="31">
        <v>0.39</v>
      </c>
      <c r="M118" s="32"/>
      <c r="N118" s="32"/>
      <c r="O118" s="31">
        <v>0.7</v>
      </c>
      <c r="P118" s="32"/>
      <c r="Q118" s="32"/>
      <c r="R118" s="31">
        <v>0.72</v>
      </c>
      <c r="S118" s="32"/>
      <c r="T118" s="32"/>
      <c r="U118" s="31">
        <v>0.39</v>
      </c>
      <c r="V118" s="32"/>
      <c r="W118" s="32"/>
      <c r="X118" s="31">
        <v>0.74</v>
      </c>
      <c r="Y118" s="32"/>
      <c r="Z118" s="32"/>
      <c r="AA118" s="31">
        <v>0.47</v>
      </c>
      <c r="AB118" s="32"/>
      <c r="AC118" s="32"/>
      <c r="AD118" s="31">
        <v>0.33</v>
      </c>
      <c r="AE118" s="32"/>
      <c r="AF118" s="32"/>
      <c r="AG118" s="31">
        <v>0.21</v>
      </c>
      <c r="AH118" s="32"/>
      <c r="AI118" s="32"/>
      <c r="AJ118" s="31">
        <v>0.35</v>
      </c>
      <c r="AK118" s="32"/>
      <c r="AL118" s="32"/>
      <c r="AM118" s="31">
        <v>0.26</v>
      </c>
      <c r="AN118" s="32"/>
      <c r="AO118" s="32"/>
      <c r="AP118" s="31">
        <v>0.11</v>
      </c>
      <c r="AQ118" s="32"/>
      <c r="AR118" s="32"/>
      <c r="AS118" s="31">
        <v>0.21</v>
      </c>
      <c r="AT118" s="32"/>
      <c r="AU118" s="32"/>
      <c r="AV118" s="31">
        <v>0.17</v>
      </c>
    </row>
    <row r="119" spans="1:48" ht="30">
      <c r="A119" s="65"/>
      <c r="B119" s="70" t="s">
        <v>105</v>
      </c>
      <c r="C119" s="31"/>
      <c r="D119" s="31"/>
      <c r="E119" s="31">
        <f>F119+I119+L119+O119+R119+U119+X119+AA119+AD119+AG119+AJ119+AM119+AP119+AS119+AV119+AY119+BB119+BE119+BH119+BK119+BN119+BQ119+BT119+BW119+BZ119+CC119+CF119+CI119+CL119+CO119+0.02</f>
        <v>4.18</v>
      </c>
      <c r="F119" s="31">
        <v>0.31</v>
      </c>
      <c r="G119" s="32"/>
      <c r="H119" s="32"/>
      <c r="I119" s="31">
        <v>0.49</v>
      </c>
      <c r="J119" s="32"/>
      <c r="K119" s="32"/>
      <c r="L119" s="31">
        <v>0.26</v>
      </c>
      <c r="M119" s="32"/>
      <c r="N119" s="32"/>
      <c r="O119" s="31">
        <v>0.47</v>
      </c>
      <c r="P119" s="32"/>
      <c r="Q119" s="32"/>
      <c r="R119" s="31">
        <v>0.48</v>
      </c>
      <c r="S119" s="32"/>
      <c r="T119" s="32"/>
      <c r="U119" s="31">
        <v>0.26</v>
      </c>
      <c r="V119" s="32"/>
      <c r="W119" s="32"/>
      <c r="X119" s="31">
        <v>0.5</v>
      </c>
      <c r="Y119" s="32"/>
      <c r="Z119" s="32"/>
      <c r="AA119" s="31">
        <v>0.31</v>
      </c>
      <c r="AB119" s="32"/>
      <c r="AC119" s="32"/>
      <c r="AD119" s="31">
        <v>0.22</v>
      </c>
      <c r="AE119" s="32"/>
      <c r="AF119" s="32"/>
      <c r="AG119" s="31">
        <v>0.14</v>
      </c>
      <c r="AH119" s="32"/>
      <c r="AI119" s="32"/>
      <c r="AJ119" s="31">
        <v>0.23</v>
      </c>
      <c r="AK119" s="32"/>
      <c r="AL119" s="32"/>
      <c r="AM119" s="31">
        <v>0.17</v>
      </c>
      <c r="AN119" s="32"/>
      <c r="AO119" s="32"/>
      <c r="AP119" s="31">
        <v>0.07</v>
      </c>
      <c r="AQ119" s="32"/>
      <c r="AR119" s="32"/>
      <c r="AS119" s="31">
        <v>0.14</v>
      </c>
      <c r="AT119" s="32"/>
      <c r="AU119" s="32"/>
      <c r="AV119" s="31">
        <v>0.11</v>
      </c>
    </row>
    <row r="120" spans="1:48" ht="15.75">
      <c r="A120" s="65"/>
      <c r="B120" s="70" t="s">
        <v>106</v>
      </c>
      <c r="C120" s="31"/>
      <c r="D120" s="31"/>
      <c r="E120" s="31">
        <f>F120+I120+L120+O120+R120+U120+X120+AA120+AD120+AG120+AJ120+AM120+AP120+AS120+AV120+AY120+BB120+BE120+BH120+BK120+BN120+BQ120+BT120+BW120+BZ120+CC120+CF120+CI120+CL120+CO120-0.02</f>
        <v>58.08999999999999</v>
      </c>
      <c r="F120" s="31">
        <v>4.28</v>
      </c>
      <c r="G120" s="32"/>
      <c r="H120" s="32"/>
      <c r="I120" s="31">
        <v>6.77</v>
      </c>
      <c r="J120" s="32"/>
      <c r="K120" s="32"/>
      <c r="L120" s="31">
        <v>3.66</v>
      </c>
      <c r="M120" s="32"/>
      <c r="N120" s="32"/>
      <c r="O120" s="31">
        <v>6.52</v>
      </c>
      <c r="P120" s="32"/>
      <c r="Q120" s="32"/>
      <c r="R120" s="31">
        <v>6.72</v>
      </c>
      <c r="S120" s="32"/>
      <c r="T120" s="32"/>
      <c r="U120" s="31">
        <v>3.66</v>
      </c>
      <c r="V120" s="32"/>
      <c r="W120" s="32"/>
      <c r="X120" s="31">
        <v>6.93</v>
      </c>
      <c r="Y120" s="32"/>
      <c r="Z120" s="32"/>
      <c r="AA120" s="31">
        <v>4.35</v>
      </c>
      <c r="AB120" s="32"/>
      <c r="AC120" s="32"/>
      <c r="AD120" s="31">
        <v>3.1</v>
      </c>
      <c r="AE120" s="32"/>
      <c r="AF120" s="32"/>
      <c r="AG120" s="31">
        <v>1.97</v>
      </c>
      <c r="AH120" s="32"/>
      <c r="AI120" s="32"/>
      <c r="AJ120" s="31">
        <v>3.23</v>
      </c>
      <c r="AK120" s="32"/>
      <c r="AL120" s="32"/>
      <c r="AM120" s="31">
        <v>2.42</v>
      </c>
      <c r="AN120" s="32"/>
      <c r="AO120" s="32"/>
      <c r="AP120" s="31">
        <v>0.98</v>
      </c>
      <c r="AQ120" s="32"/>
      <c r="AR120" s="32"/>
      <c r="AS120" s="31">
        <v>1.97</v>
      </c>
      <c r="AT120" s="32"/>
      <c r="AU120" s="32"/>
      <c r="AV120" s="31">
        <v>1.55</v>
      </c>
    </row>
    <row r="121" spans="1:48" ht="15.75">
      <c r="A121" s="65"/>
      <c r="B121" s="70" t="s">
        <v>107</v>
      </c>
      <c r="C121" s="31"/>
      <c r="D121" s="31"/>
      <c r="E121" s="31">
        <f>F121+I121+L121+O121+R121+U121+X121+AA121+AD121+AG121+AJ121+AM121+AP121+AS121+AV121+AY121+BB121+BE121+BH121+BK121+BN121+BQ121+BT121+BW121+BZ121+CC121+CF121+CI121+CL121+CO121+0.02</f>
        <v>3.04</v>
      </c>
      <c r="F121" s="31">
        <v>0.22</v>
      </c>
      <c r="G121" s="32"/>
      <c r="H121" s="32"/>
      <c r="I121" s="31">
        <v>0.35</v>
      </c>
      <c r="J121" s="32"/>
      <c r="K121" s="32"/>
      <c r="L121" s="31">
        <v>0.19</v>
      </c>
      <c r="M121" s="32"/>
      <c r="N121" s="32"/>
      <c r="O121" s="31">
        <v>0.34</v>
      </c>
      <c r="P121" s="32"/>
      <c r="Q121" s="32"/>
      <c r="R121" s="31">
        <v>0.35</v>
      </c>
      <c r="S121" s="32"/>
      <c r="T121" s="32"/>
      <c r="U121" s="31">
        <v>0.19</v>
      </c>
      <c r="V121" s="32"/>
      <c r="W121" s="32"/>
      <c r="X121" s="31">
        <v>0.36</v>
      </c>
      <c r="Y121" s="32"/>
      <c r="Z121" s="32"/>
      <c r="AA121" s="31">
        <v>0.23</v>
      </c>
      <c r="AB121" s="32"/>
      <c r="AC121" s="32"/>
      <c r="AD121" s="31">
        <v>0.16</v>
      </c>
      <c r="AE121" s="32"/>
      <c r="AF121" s="32"/>
      <c r="AG121" s="31">
        <v>0.1</v>
      </c>
      <c r="AH121" s="32"/>
      <c r="AI121" s="32"/>
      <c r="AJ121" s="31">
        <v>0.17</v>
      </c>
      <c r="AK121" s="32"/>
      <c r="AL121" s="32"/>
      <c r="AM121" s="31">
        <v>0.13</v>
      </c>
      <c r="AN121" s="32"/>
      <c r="AO121" s="32"/>
      <c r="AP121" s="31">
        <v>0.05</v>
      </c>
      <c r="AQ121" s="32"/>
      <c r="AR121" s="32"/>
      <c r="AS121" s="31">
        <v>0.1</v>
      </c>
      <c r="AT121" s="32"/>
      <c r="AU121" s="32"/>
      <c r="AV121" s="31">
        <v>0.08</v>
      </c>
    </row>
    <row r="122" spans="1:48" ht="15.75">
      <c r="A122" s="9"/>
      <c r="B122" s="19" t="s">
        <v>108</v>
      </c>
      <c r="C122" s="8"/>
      <c r="D122" s="8"/>
      <c r="E122" s="114">
        <f>F122+I122+L122+O122+R122+U122+X122+AA122+AD122+AG122+AJ122+AM122+AP122+AS122+AV122+AY122+BB122+BE122+BH122+BK122+BN122+BQ122+BT122+BW122+BZ122+CC122+CF122+CI122+CL122+CO122-0.01</f>
        <v>33.62</v>
      </c>
      <c r="F122" s="17">
        <v>2.48</v>
      </c>
      <c r="G122" s="17"/>
      <c r="H122" s="17"/>
      <c r="I122" s="102">
        <v>3.92</v>
      </c>
      <c r="J122" s="17"/>
      <c r="K122" s="17"/>
      <c r="L122" s="17">
        <v>2.12</v>
      </c>
      <c r="M122" s="17"/>
      <c r="N122" s="17"/>
      <c r="O122" s="17">
        <v>3.77</v>
      </c>
      <c r="P122" s="17"/>
      <c r="Q122" s="17"/>
      <c r="R122" s="17">
        <v>3.89</v>
      </c>
      <c r="S122" s="17"/>
      <c r="T122" s="17"/>
      <c r="U122" s="17">
        <v>2.12</v>
      </c>
      <c r="V122" s="17"/>
      <c r="W122" s="17"/>
      <c r="X122" s="17">
        <v>4.01</v>
      </c>
      <c r="Y122" s="17"/>
      <c r="Z122" s="17"/>
      <c r="AA122" s="17">
        <v>2.51</v>
      </c>
      <c r="AB122" s="17"/>
      <c r="AC122" s="17"/>
      <c r="AD122" s="17">
        <v>1.79</v>
      </c>
      <c r="AE122" s="17"/>
      <c r="AF122" s="17"/>
      <c r="AG122" s="17">
        <v>1.14</v>
      </c>
      <c r="AH122" s="17"/>
      <c r="AI122" s="17"/>
      <c r="AJ122" s="17">
        <v>1.87</v>
      </c>
      <c r="AK122" s="17"/>
      <c r="AL122" s="17"/>
      <c r="AM122" s="17">
        <v>1.4</v>
      </c>
      <c r="AN122" s="17"/>
      <c r="AO122" s="17"/>
      <c r="AP122" s="102">
        <v>0.57</v>
      </c>
      <c r="AQ122" s="17"/>
      <c r="AR122" s="17"/>
      <c r="AS122" s="17">
        <v>1.14</v>
      </c>
      <c r="AT122" s="17"/>
      <c r="AU122" s="17"/>
      <c r="AV122" s="17">
        <v>0.9</v>
      </c>
    </row>
    <row r="123" spans="1:48" ht="31.5">
      <c r="A123" s="65">
        <v>15</v>
      </c>
      <c r="B123" s="16" t="s">
        <v>35</v>
      </c>
      <c r="C123" s="29"/>
      <c r="D123" s="31"/>
      <c r="E123" s="31">
        <f>F123+I123+L123+O123+R123+U123+X123+AA123+AD123+AG123+AJ123+AM123+AP123+AS123+AV123+AY123+BB123+BE123+BH123+BK123+BN123+BQ123+BT123+BW123+BZ123+CC123+CF123+CI123+CL123+CO123</f>
        <v>1.6900000000000004</v>
      </c>
      <c r="F123" s="31">
        <v>0.12</v>
      </c>
      <c r="G123" s="32"/>
      <c r="H123" s="32"/>
      <c r="I123" s="31">
        <v>0.2</v>
      </c>
      <c r="J123" s="32"/>
      <c r="K123" s="32"/>
      <c r="L123" s="31">
        <v>0.11</v>
      </c>
      <c r="M123" s="32"/>
      <c r="N123" s="32"/>
      <c r="O123" s="31">
        <v>0.19</v>
      </c>
      <c r="P123" s="32"/>
      <c r="Q123" s="32"/>
      <c r="R123" s="31">
        <v>0.19</v>
      </c>
      <c r="S123" s="32"/>
      <c r="T123" s="32"/>
      <c r="U123" s="31">
        <v>0.11</v>
      </c>
      <c r="V123" s="32"/>
      <c r="W123" s="32"/>
      <c r="X123" s="31">
        <v>0.2</v>
      </c>
      <c r="Y123" s="32"/>
      <c r="Z123" s="32"/>
      <c r="AA123" s="31">
        <v>0.13</v>
      </c>
      <c r="AB123" s="32"/>
      <c r="AC123" s="32"/>
      <c r="AD123" s="31">
        <v>0.09</v>
      </c>
      <c r="AE123" s="32"/>
      <c r="AF123" s="32"/>
      <c r="AG123" s="31">
        <v>0.06</v>
      </c>
      <c r="AH123" s="32"/>
      <c r="AI123" s="32"/>
      <c r="AJ123" s="31">
        <v>0.09</v>
      </c>
      <c r="AK123" s="32"/>
      <c r="AL123" s="32"/>
      <c r="AM123" s="31">
        <v>0.07</v>
      </c>
      <c r="AN123" s="32"/>
      <c r="AO123" s="32"/>
      <c r="AP123" s="31">
        <v>0.03</v>
      </c>
      <c r="AQ123" s="32"/>
      <c r="AR123" s="32"/>
      <c r="AS123" s="31">
        <v>0.06</v>
      </c>
      <c r="AT123" s="32"/>
      <c r="AU123" s="32"/>
      <c r="AV123" s="31">
        <v>0.04</v>
      </c>
    </row>
    <row r="124" spans="1:48" ht="15.75">
      <c r="A124" s="65">
        <v>16</v>
      </c>
      <c r="B124" s="53" t="s">
        <v>36</v>
      </c>
      <c r="C124" s="31"/>
      <c r="D124" s="31"/>
      <c r="E124" s="31">
        <f>F124+I124+L124+O124+R124+U124+X124+AA124+AD124+AG124+AJ124+AM124+AP124+AS124+AV124+AY124+BB124+BE124+BH124+BK124+BN124+BQ124+BT124+BW124+BZ124+CC124+CF124+CI124+CL124+CO124-0.11</f>
        <v>375.49</v>
      </c>
      <c r="F124" s="31">
        <v>27.7</v>
      </c>
      <c r="G124" s="32"/>
      <c r="H124" s="32"/>
      <c r="I124" s="31">
        <v>43.7</v>
      </c>
      <c r="J124" s="32"/>
      <c r="K124" s="32"/>
      <c r="L124" s="31">
        <v>23.7</v>
      </c>
      <c r="M124" s="32"/>
      <c r="N124" s="32"/>
      <c r="O124" s="31">
        <v>42.1</v>
      </c>
      <c r="P124" s="32"/>
      <c r="Q124" s="32"/>
      <c r="R124" s="31">
        <v>43.4</v>
      </c>
      <c r="S124" s="32"/>
      <c r="T124" s="32"/>
      <c r="U124" s="31">
        <v>23.7</v>
      </c>
      <c r="V124" s="32"/>
      <c r="W124" s="32"/>
      <c r="X124" s="31">
        <v>44.8</v>
      </c>
      <c r="Y124" s="32"/>
      <c r="Z124" s="32"/>
      <c r="AA124" s="31">
        <v>28.1</v>
      </c>
      <c r="AB124" s="32"/>
      <c r="AC124" s="32"/>
      <c r="AD124" s="31">
        <v>20</v>
      </c>
      <c r="AE124" s="32"/>
      <c r="AF124" s="32"/>
      <c r="AG124" s="31">
        <v>12.7</v>
      </c>
      <c r="AH124" s="32"/>
      <c r="AI124" s="32"/>
      <c r="AJ124" s="31">
        <v>20.9</v>
      </c>
      <c r="AK124" s="32"/>
      <c r="AL124" s="32"/>
      <c r="AM124" s="31">
        <v>15.6</v>
      </c>
      <c r="AN124" s="32"/>
      <c r="AO124" s="32"/>
      <c r="AP124" s="31">
        <v>6.4</v>
      </c>
      <c r="AQ124" s="32"/>
      <c r="AR124" s="32"/>
      <c r="AS124" s="31">
        <v>12.8</v>
      </c>
      <c r="AT124" s="32"/>
      <c r="AU124" s="32"/>
      <c r="AV124" s="31">
        <v>10</v>
      </c>
    </row>
    <row r="125" spans="1:48" ht="47.25">
      <c r="A125" s="65">
        <v>17</v>
      </c>
      <c r="B125" s="16" t="s">
        <v>133</v>
      </c>
      <c r="C125" s="34"/>
      <c r="D125" s="34"/>
      <c r="E125" s="31">
        <f>F125+I125+L125+O125+R125+U125+X125+AA125+AD125+AG125+AJ125+AM125+AP125+AS125+AV125+AY125+BB125+BE125+BH125+BK125+BN125+BQ125+BT125+BW125+BZ125+CC125+CF125+CI125+CL125+CO125+0.01</f>
        <v>827.91</v>
      </c>
      <c r="F125" s="31">
        <v>61.01</v>
      </c>
      <c r="G125" s="41"/>
      <c r="H125" s="41"/>
      <c r="I125" s="31">
        <v>96.46</v>
      </c>
      <c r="J125" s="41"/>
      <c r="K125" s="41"/>
      <c r="L125" s="31">
        <v>52.16</v>
      </c>
      <c r="M125" s="41"/>
      <c r="N125" s="41"/>
      <c r="O125" s="31">
        <v>92.88</v>
      </c>
      <c r="P125" s="41"/>
      <c r="Q125" s="41"/>
      <c r="R125" s="31">
        <v>95.7</v>
      </c>
      <c r="S125" s="41"/>
      <c r="T125" s="41"/>
      <c r="U125" s="31">
        <v>52.16</v>
      </c>
      <c r="V125" s="41"/>
      <c r="W125" s="41"/>
      <c r="X125" s="31">
        <v>98.74</v>
      </c>
      <c r="Y125" s="41"/>
      <c r="Z125" s="41"/>
      <c r="AA125" s="31">
        <v>61.94</v>
      </c>
      <c r="AB125" s="41"/>
      <c r="AC125" s="41"/>
      <c r="AD125" s="31">
        <v>44.13</v>
      </c>
      <c r="AE125" s="41"/>
      <c r="AF125" s="41"/>
      <c r="AG125" s="31">
        <v>28.06</v>
      </c>
      <c r="AH125" s="41"/>
      <c r="AI125" s="41"/>
      <c r="AJ125" s="31">
        <v>45.98</v>
      </c>
      <c r="AK125" s="41"/>
      <c r="AL125" s="41"/>
      <c r="AM125" s="31">
        <v>34.47</v>
      </c>
      <c r="AN125" s="41"/>
      <c r="AO125" s="41"/>
      <c r="AP125" s="31">
        <v>14</v>
      </c>
      <c r="AQ125" s="41"/>
      <c r="AR125" s="41"/>
      <c r="AS125" s="31">
        <v>28.12</v>
      </c>
      <c r="AT125" s="41"/>
      <c r="AU125" s="41"/>
      <c r="AV125" s="31">
        <v>22.09</v>
      </c>
    </row>
    <row r="126" spans="1:48" ht="29.25">
      <c r="A126" s="66"/>
      <c r="B126" s="43" t="s">
        <v>68</v>
      </c>
      <c r="C126" s="44"/>
      <c r="D126" s="45"/>
      <c r="E126" s="45">
        <f>E34+E9+E8-E57</f>
        <v>926.0699999999997</v>
      </c>
      <c r="F126" s="45">
        <f aca="true" t="shared" si="17" ref="F126:AV126">F34-F57</f>
        <v>-145.01999999999998</v>
      </c>
      <c r="G126" s="45">
        <f t="shared" si="17"/>
        <v>-0.07</v>
      </c>
      <c r="H126" s="45">
        <f t="shared" si="17"/>
        <v>-0.07</v>
      </c>
      <c r="I126" s="45">
        <f t="shared" si="17"/>
        <v>-222.3800000000001</v>
      </c>
      <c r="J126" s="45">
        <f t="shared" si="17"/>
        <v>-0.07</v>
      </c>
      <c r="K126" s="45">
        <f t="shared" si="17"/>
        <v>-0.07</v>
      </c>
      <c r="L126" s="45">
        <f t="shared" si="17"/>
        <v>-184.8699999999999</v>
      </c>
      <c r="M126" s="45">
        <f t="shared" si="17"/>
        <v>-0.07</v>
      </c>
      <c r="N126" s="45">
        <f t="shared" si="17"/>
        <v>-0.07</v>
      </c>
      <c r="O126" s="45">
        <f t="shared" si="17"/>
        <v>353.0799999999995</v>
      </c>
      <c r="P126" s="45">
        <f t="shared" si="17"/>
        <v>-0.07</v>
      </c>
      <c r="Q126" s="45">
        <f t="shared" si="17"/>
        <v>-0.07</v>
      </c>
      <c r="R126" s="45">
        <f t="shared" si="17"/>
        <v>-199.8499999999999</v>
      </c>
      <c r="S126" s="45">
        <f t="shared" si="17"/>
        <v>-0.07</v>
      </c>
      <c r="T126" s="45">
        <f t="shared" si="17"/>
        <v>-0.07</v>
      </c>
      <c r="U126" s="45">
        <f t="shared" si="17"/>
        <v>34.749999999999545</v>
      </c>
      <c r="V126" s="45">
        <f t="shared" si="17"/>
        <v>-0.07</v>
      </c>
      <c r="W126" s="45">
        <f t="shared" si="17"/>
        <v>-0.07</v>
      </c>
      <c r="X126" s="45">
        <f t="shared" si="17"/>
        <v>-31.110000000000127</v>
      </c>
      <c r="Y126" s="45">
        <f t="shared" si="17"/>
        <v>-0.07</v>
      </c>
      <c r="Z126" s="45">
        <f t="shared" si="17"/>
        <v>-0.07</v>
      </c>
      <c r="AA126" s="45">
        <f t="shared" si="17"/>
        <v>161.01999999999953</v>
      </c>
      <c r="AB126" s="45">
        <f t="shared" si="17"/>
        <v>-0.07</v>
      </c>
      <c r="AC126" s="45">
        <f t="shared" si="17"/>
        <v>-0.07</v>
      </c>
      <c r="AD126" s="45">
        <f t="shared" si="17"/>
        <v>-485.1899999999998</v>
      </c>
      <c r="AE126" s="45">
        <f t="shared" si="17"/>
        <v>-0.07</v>
      </c>
      <c r="AF126" s="45">
        <f t="shared" si="17"/>
        <v>-0.07</v>
      </c>
      <c r="AG126" s="45">
        <f t="shared" si="17"/>
        <v>-26.439999999999827</v>
      </c>
      <c r="AH126" s="45">
        <f t="shared" si="17"/>
        <v>-0.07</v>
      </c>
      <c r="AI126" s="45">
        <f t="shared" si="17"/>
        <v>-0.07</v>
      </c>
      <c r="AJ126" s="45">
        <f t="shared" si="17"/>
        <v>96.6700000000003</v>
      </c>
      <c r="AK126" s="45">
        <f t="shared" si="17"/>
        <v>-0.07</v>
      </c>
      <c r="AL126" s="45">
        <f t="shared" si="17"/>
        <v>-0.07</v>
      </c>
      <c r="AM126" s="45">
        <f t="shared" si="17"/>
        <v>303.49000000000024</v>
      </c>
      <c r="AN126" s="45">
        <f t="shared" si="17"/>
        <v>-0.07</v>
      </c>
      <c r="AO126" s="45">
        <f t="shared" si="17"/>
        <v>-0.07</v>
      </c>
      <c r="AP126" s="45">
        <f t="shared" si="17"/>
        <v>665.04</v>
      </c>
      <c r="AQ126" s="45">
        <f t="shared" si="17"/>
        <v>-0.07</v>
      </c>
      <c r="AR126" s="45">
        <f t="shared" si="17"/>
        <v>-0.07</v>
      </c>
      <c r="AS126" s="45">
        <f t="shared" si="17"/>
        <v>405.66999999999985</v>
      </c>
      <c r="AT126" s="45">
        <f t="shared" si="17"/>
        <v>-0.07</v>
      </c>
      <c r="AU126" s="45">
        <f t="shared" si="17"/>
        <v>-0.07</v>
      </c>
      <c r="AV126" s="45">
        <f t="shared" si="17"/>
        <v>287.49</v>
      </c>
    </row>
    <row r="127" spans="1:48" ht="15">
      <c r="A127" s="67"/>
      <c r="B127" s="49" t="s">
        <v>67</v>
      </c>
      <c r="C127" s="50"/>
      <c r="D127" s="51"/>
      <c r="E127" s="52">
        <f>E10-E57</f>
        <v>-571.1100000000151</v>
      </c>
      <c r="F127" s="52">
        <f aca="true" t="shared" si="18" ref="F127:AV127">F10-F57</f>
        <v>-145.1800000000003</v>
      </c>
      <c r="G127" s="52">
        <f t="shared" si="18"/>
        <v>-0.07</v>
      </c>
      <c r="H127" s="52">
        <f t="shared" si="18"/>
        <v>-0.07</v>
      </c>
      <c r="I127" s="52">
        <f t="shared" si="18"/>
        <v>-381.9200000000001</v>
      </c>
      <c r="J127" s="52">
        <f t="shared" si="18"/>
        <v>-0.07</v>
      </c>
      <c r="K127" s="52">
        <f t="shared" si="18"/>
        <v>-0.07</v>
      </c>
      <c r="L127" s="52">
        <f t="shared" si="18"/>
        <v>-207.71000000000004</v>
      </c>
      <c r="M127" s="52">
        <f t="shared" si="18"/>
        <v>-0.07</v>
      </c>
      <c r="N127" s="52">
        <f t="shared" si="18"/>
        <v>-0.07</v>
      </c>
      <c r="O127" s="52">
        <f t="shared" si="18"/>
        <v>294.25999999999976</v>
      </c>
      <c r="P127" s="52">
        <f t="shared" si="18"/>
        <v>-0.07</v>
      </c>
      <c r="Q127" s="52">
        <f t="shared" si="18"/>
        <v>-0.07</v>
      </c>
      <c r="R127" s="52">
        <f t="shared" si="18"/>
        <v>-281.92999999999984</v>
      </c>
      <c r="S127" s="52">
        <f t="shared" si="18"/>
        <v>-0.07</v>
      </c>
      <c r="T127" s="52">
        <f t="shared" si="18"/>
        <v>-0.07</v>
      </c>
      <c r="U127" s="52">
        <f t="shared" si="18"/>
        <v>-8.840000000000146</v>
      </c>
      <c r="V127" s="52">
        <f t="shared" si="18"/>
        <v>-0.07</v>
      </c>
      <c r="W127" s="52">
        <f t="shared" si="18"/>
        <v>-0.07</v>
      </c>
      <c r="X127" s="52">
        <f t="shared" si="18"/>
        <v>-48.94999999999982</v>
      </c>
      <c r="Y127" s="52">
        <f t="shared" si="18"/>
        <v>-0.07</v>
      </c>
      <c r="Z127" s="52">
        <f t="shared" si="18"/>
        <v>-0.07</v>
      </c>
      <c r="AA127" s="52">
        <f t="shared" si="18"/>
        <v>149.31999999999925</v>
      </c>
      <c r="AB127" s="52">
        <f t="shared" si="18"/>
        <v>-0.07</v>
      </c>
      <c r="AC127" s="52">
        <f t="shared" si="18"/>
        <v>-0.07</v>
      </c>
      <c r="AD127" s="52">
        <f t="shared" si="18"/>
        <v>-501.9899999999998</v>
      </c>
      <c r="AE127" s="52">
        <f t="shared" si="18"/>
        <v>-0.07</v>
      </c>
      <c r="AF127" s="52">
        <f t="shared" si="18"/>
        <v>-0.07</v>
      </c>
      <c r="AG127" s="52">
        <f t="shared" si="18"/>
        <v>-21.56999999999971</v>
      </c>
      <c r="AH127" s="52">
        <f t="shared" si="18"/>
        <v>-0.07</v>
      </c>
      <c r="AI127" s="52">
        <f t="shared" si="18"/>
        <v>-0.07</v>
      </c>
      <c r="AJ127" s="52">
        <f t="shared" si="18"/>
        <v>44.88000000000034</v>
      </c>
      <c r="AK127" s="52">
        <f t="shared" si="18"/>
        <v>-0.07</v>
      </c>
      <c r="AL127" s="52">
        <f t="shared" si="18"/>
        <v>-0.07</v>
      </c>
      <c r="AM127" s="52">
        <f t="shared" si="18"/>
        <v>277.02000000000044</v>
      </c>
      <c r="AN127" s="52">
        <f t="shared" si="18"/>
        <v>-0.07</v>
      </c>
      <c r="AO127" s="52">
        <f t="shared" si="18"/>
        <v>-0.07</v>
      </c>
      <c r="AP127" s="52">
        <f t="shared" si="18"/>
        <v>640.5300000000002</v>
      </c>
      <c r="AQ127" s="52">
        <f t="shared" si="18"/>
        <v>-0.07</v>
      </c>
      <c r="AR127" s="52">
        <f t="shared" si="18"/>
        <v>-0.07</v>
      </c>
      <c r="AS127" s="52">
        <f t="shared" si="18"/>
        <v>389.4599999999998</v>
      </c>
      <c r="AT127" s="52">
        <f t="shared" si="18"/>
        <v>-0.07</v>
      </c>
      <c r="AU127" s="52">
        <f t="shared" si="18"/>
        <v>-0.07</v>
      </c>
      <c r="AV127" s="52">
        <f t="shared" si="18"/>
        <v>247.45000000000005</v>
      </c>
    </row>
    <row r="128" spans="1:48" ht="47.25" hidden="1">
      <c r="A128" s="89"/>
      <c r="B128" s="26" t="s">
        <v>109</v>
      </c>
      <c r="C128" s="57"/>
      <c r="D128" s="57"/>
      <c r="E128" s="115">
        <f aca="true" t="shared" si="19" ref="E128:AV128">E7+E35+E40+E36-E10-E16-E12</f>
        <v>4489.780000000011</v>
      </c>
      <c r="F128" s="58">
        <f t="shared" si="19"/>
        <v>465.7700000000003</v>
      </c>
      <c r="G128" s="58">
        <f t="shared" si="19"/>
        <v>0</v>
      </c>
      <c r="H128" s="58">
        <f t="shared" si="19"/>
        <v>0</v>
      </c>
      <c r="I128" s="58">
        <f t="shared" si="19"/>
        <v>683.7500000000005</v>
      </c>
      <c r="J128" s="58">
        <f t="shared" si="19"/>
        <v>0</v>
      </c>
      <c r="K128" s="58">
        <f t="shared" si="19"/>
        <v>0</v>
      </c>
      <c r="L128" s="58">
        <f t="shared" si="19"/>
        <v>276.67</v>
      </c>
      <c r="M128" s="58">
        <f t="shared" si="19"/>
        <v>0</v>
      </c>
      <c r="N128" s="58">
        <f t="shared" si="19"/>
        <v>0</v>
      </c>
      <c r="O128" s="58">
        <f t="shared" si="19"/>
        <v>461.7900000000004</v>
      </c>
      <c r="P128" s="58">
        <f t="shared" si="19"/>
        <v>0</v>
      </c>
      <c r="Q128" s="58">
        <f t="shared" si="19"/>
        <v>0</v>
      </c>
      <c r="R128" s="58">
        <f t="shared" si="19"/>
        <v>375.56999999999954</v>
      </c>
      <c r="S128" s="58">
        <f t="shared" si="19"/>
        <v>0</v>
      </c>
      <c r="T128" s="58">
        <f t="shared" si="19"/>
        <v>0</v>
      </c>
      <c r="U128" s="58">
        <f t="shared" si="19"/>
        <v>265.1699999999996</v>
      </c>
      <c r="V128" s="58">
        <f t="shared" si="19"/>
        <v>0</v>
      </c>
      <c r="W128" s="58">
        <f t="shared" si="19"/>
        <v>0</v>
      </c>
      <c r="X128" s="58">
        <f t="shared" si="19"/>
        <v>409.72999999999934</v>
      </c>
      <c r="Y128" s="58">
        <f t="shared" si="19"/>
        <v>0</v>
      </c>
      <c r="Z128" s="58">
        <f t="shared" si="19"/>
        <v>0</v>
      </c>
      <c r="AA128" s="58">
        <f t="shared" si="19"/>
        <v>233.99000000000063</v>
      </c>
      <c r="AB128" s="58">
        <f t="shared" si="19"/>
        <v>0</v>
      </c>
      <c r="AC128" s="58">
        <f t="shared" si="19"/>
        <v>0</v>
      </c>
      <c r="AD128" s="58">
        <f t="shared" si="19"/>
        <v>268.8200000000002</v>
      </c>
      <c r="AE128" s="58">
        <f t="shared" si="19"/>
        <v>0</v>
      </c>
      <c r="AF128" s="58">
        <f t="shared" si="19"/>
        <v>0</v>
      </c>
      <c r="AG128" s="58">
        <f t="shared" si="19"/>
        <v>231.24</v>
      </c>
      <c r="AH128" s="58">
        <f t="shared" si="19"/>
        <v>0</v>
      </c>
      <c r="AI128" s="58">
        <f t="shared" si="19"/>
        <v>0</v>
      </c>
      <c r="AJ128" s="58">
        <f t="shared" si="19"/>
        <v>371.09000000000026</v>
      </c>
      <c r="AK128" s="58">
        <f t="shared" si="19"/>
        <v>0</v>
      </c>
      <c r="AL128" s="58">
        <f t="shared" si="19"/>
        <v>0</v>
      </c>
      <c r="AM128" s="58">
        <f t="shared" si="19"/>
        <v>362.3899999999999</v>
      </c>
      <c r="AN128" s="58">
        <f t="shared" si="19"/>
        <v>0</v>
      </c>
      <c r="AO128" s="58">
        <f t="shared" si="19"/>
        <v>0</v>
      </c>
      <c r="AP128" s="58">
        <f t="shared" si="19"/>
        <v>-389.96000000000015</v>
      </c>
      <c r="AQ128" s="58">
        <f t="shared" si="19"/>
        <v>0</v>
      </c>
      <c r="AR128" s="58">
        <f t="shared" si="19"/>
        <v>0</v>
      </c>
      <c r="AS128" s="58">
        <f t="shared" si="19"/>
        <v>312.25</v>
      </c>
      <c r="AT128" s="58">
        <f t="shared" si="19"/>
        <v>0</v>
      </c>
      <c r="AU128" s="58">
        <f t="shared" si="19"/>
        <v>0</v>
      </c>
      <c r="AV128" s="58">
        <f t="shared" si="19"/>
        <v>163.45999999999992</v>
      </c>
    </row>
    <row r="129" spans="1:48" ht="31.5">
      <c r="A129" s="90"/>
      <c r="B129" s="26" t="s">
        <v>134</v>
      </c>
      <c r="C129"/>
      <c r="D129"/>
      <c r="E129" s="40">
        <f>E5+E35-E11</f>
        <v>6092.670000000013</v>
      </c>
      <c r="F129" s="40">
        <f aca="true" t="shared" si="20" ref="F129:AV129">F5+F35-F11</f>
        <v>568.7600000000007</v>
      </c>
      <c r="G129" s="40">
        <f t="shared" si="20"/>
        <v>0</v>
      </c>
      <c r="H129" s="40">
        <f t="shared" si="20"/>
        <v>0</v>
      </c>
      <c r="I129" s="40">
        <f t="shared" si="20"/>
        <v>819.54</v>
      </c>
      <c r="J129" s="40">
        <f t="shared" si="20"/>
        <v>0</v>
      </c>
      <c r="K129" s="40">
        <f t="shared" si="20"/>
        <v>0</v>
      </c>
      <c r="L129" s="40">
        <f t="shared" si="20"/>
        <v>327.7700000000002</v>
      </c>
      <c r="M129" s="40">
        <f t="shared" si="20"/>
        <v>0</v>
      </c>
      <c r="N129" s="40">
        <f t="shared" si="20"/>
        <v>0</v>
      </c>
      <c r="O129" s="40">
        <f t="shared" si="20"/>
        <v>545.7099999999996</v>
      </c>
      <c r="P129" s="40">
        <f t="shared" si="20"/>
        <v>0</v>
      </c>
      <c r="Q129" s="40">
        <f t="shared" si="20"/>
        <v>0</v>
      </c>
      <c r="R129" s="40">
        <f t="shared" si="20"/>
        <v>553.3299999999999</v>
      </c>
      <c r="S129" s="40">
        <f t="shared" si="20"/>
        <v>0</v>
      </c>
      <c r="T129" s="40">
        <f t="shared" si="20"/>
        <v>0</v>
      </c>
      <c r="U129" s="40">
        <f t="shared" si="20"/>
        <v>309.2399999999998</v>
      </c>
      <c r="V129" s="40">
        <f t="shared" si="20"/>
        <v>0</v>
      </c>
      <c r="W129" s="40">
        <f t="shared" si="20"/>
        <v>0</v>
      </c>
      <c r="X129" s="40">
        <f t="shared" si="20"/>
        <v>535.7200000000003</v>
      </c>
      <c r="Y129" s="40">
        <f t="shared" si="20"/>
        <v>0</v>
      </c>
      <c r="Z129" s="40">
        <f t="shared" si="20"/>
        <v>0</v>
      </c>
      <c r="AA129" s="40">
        <f t="shared" si="20"/>
        <v>315.75000000000045</v>
      </c>
      <c r="AB129" s="40">
        <f t="shared" si="20"/>
        <v>0</v>
      </c>
      <c r="AC129" s="40">
        <f t="shared" si="20"/>
        <v>0</v>
      </c>
      <c r="AD129" s="40">
        <f t="shared" si="20"/>
        <v>318.52</v>
      </c>
      <c r="AE129" s="40">
        <f t="shared" si="20"/>
        <v>0</v>
      </c>
      <c r="AF129" s="40">
        <f t="shared" si="20"/>
        <v>0</v>
      </c>
      <c r="AG129" s="40">
        <f t="shared" si="20"/>
        <v>260.46000000000004</v>
      </c>
      <c r="AH129" s="40">
        <f t="shared" si="20"/>
        <v>0</v>
      </c>
      <c r="AI129" s="40">
        <f t="shared" si="20"/>
        <v>0</v>
      </c>
      <c r="AJ129" s="40">
        <f t="shared" si="20"/>
        <v>506.3700000000001</v>
      </c>
      <c r="AK129" s="40">
        <f t="shared" si="20"/>
        <v>0</v>
      </c>
      <c r="AL129" s="40">
        <f t="shared" si="20"/>
        <v>0</v>
      </c>
      <c r="AM129" s="40">
        <f t="shared" si="20"/>
        <v>394.6299999999999</v>
      </c>
      <c r="AN129" s="40">
        <f t="shared" si="20"/>
        <v>0</v>
      </c>
      <c r="AO129" s="40">
        <f t="shared" si="20"/>
        <v>0</v>
      </c>
      <c r="AP129" s="40">
        <f t="shared" si="20"/>
        <v>102.86000000000001</v>
      </c>
      <c r="AQ129" s="40">
        <f t="shared" si="20"/>
        <v>0</v>
      </c>
      <c r="AR129" s="40">
        <f t="shared" si="20"/>
        <v>0</v>
      </c>
      <c r="AS129" s="40">
        <f t="shared" si="20"/>
        <v>351.55999999999995</v>
      </c>
      <c r="AT129" s="40">
        <f t="shared" si="20"/>
        <v>0</v>
      </c>
      <c r="AU129" s="40">
        <f t="shared" si="20"/>
        <v>0</v>
      </c>
      <c r="AV129" s="40">
        <f t="shared" si="20"/>
        <v>182.44999999999993</v>
      </c>
    </row>
  </sheetData>
  <sheetProtection/>
  <mergeCells count="15">
    <mergeCell ref="C3:E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T3:AV3"/>
    <mergeCell ref="AH3:AJ3"/>
    <mergeCell ref="AK3:AM3"/>
    <mergeCell ref="AN3:AP3"/>
    <mergeCell ref="AQ3:AS3"/>
  </mergeCells>
  <printOptions/>
  <pageMargins left="0.75" right="0.75" top="0.35" bottom="0.44" header="0.5" footer="0.5"/>
  <pageSetup horizontalDpi="600" verticalDpi="600" orientation="portrait" paperSize="9" scale="80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ЖЭУ</cp:lastModifiedBy>
  <cp:lastPrinted>2017-03-31T06:36:52Z</cp:lastPrinted>
  <dcterms:created xsi:type="dcterms:W3CDTF">1996-10-08T23:32:33Z</dcterms:created>
  <dcterms:modified xsi:type="dcterms:W3CDTF">2017-03-31T06:37:56Z</dcterms:modified>
  <cp:category/>
  <cp:version/>
  <cp:contentType/>
  <cp:contentStatus/>
</cp:coreProperties>
</file>