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.15" sheetId="1" r:id="rId1"/>
  </sheets>
  <definedNames/>
  <calcPr fullCalcOnLoad="1"/>
</workbook>
</file>

<file path=xl/sharedStrings.xml><?xml version="1.0" encoding="utf-8"?>
<sst xmlns="http://schemas.openxmlformats.org/spreadsheetml/2006/main" count="201" uniqueCount="136">
  <si>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</si>
  <si>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</si>
  <si>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</si>
  <si>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</si>
  <si>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</si>
  <si>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</si>
  <si>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</si>
  <si>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</si>
  <si>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</si>
  <si>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</si>
  <si>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</si>
  <si>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</si>
  <si>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</si>
  <si>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</si>
  <si>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</si>
  <si>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</si>
  <si>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</si>
  <si>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</si>
  <si>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</si>
  <si>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</si>
  <si>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</si>
  <si>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</si>
  <si>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</si>
  <si>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</si>
  <si>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</si>
  <si>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</si>
  <si>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</si>
  <si>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</si>
  <si>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</si>
  <si>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</si>
  <si>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</si>
  <si>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</si>
  <si>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</si>
  <si>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</si>
  <si>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</si>
  <si>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</si>
  <si>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</si>
  <si>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д.15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</si>
  <si>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</si>
  <si>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</si>
  <si>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</si>
  <si>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</si>
  <si>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</si>
  <si>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</si>
  <si>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</si>
  <si>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</si>
  <si>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</si>
  <si>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</si>
  <si>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</si>
  <si>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</si>
  <si>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</si>
  <si>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</si>
  <si>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</si>
  <si>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</si>
  <si>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</si>
  <si>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</si>
  <si>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</si>
  <si>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</si>
  <si>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</si>
  <si>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</si>
  <si>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</si>
  <si>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</si>
  <si>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</si>
  <si>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</si>
  <si>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</si>
  <si>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</si>
  <si>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</si>
  <si>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</si>
  <si>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</si>
  <si>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</si>
  <si>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</si>
  <si>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</si>
  <si>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</si>
  <si>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</si>
  <si>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</si>
  <si>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</si>
  <si>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</si>
  <si>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</si>
  <si>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</si>
  <si>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</si>
  <si>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</si>
  <si>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</si>
  <si>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</si>
  <si>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</si>
  <si>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</si>
  <si>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</si>
  <si>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</si>
  <si>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</si>
  <si>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</si>
  <si>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</si>
  <si>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</si>
  <si>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</si>
  <si>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</si>
  <si>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</si>
  <si>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</si>
  <si>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</si>
  <si>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</si>
  <si>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</si>
  <si>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</si>
  <si>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</si>
  <si>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</si>
  <si>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</si>
  <si>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</si>
  <si>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</si>
  <si>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</si>
  <si>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</si>
  <si>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</si>
  <si>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Утепление м/п стыков</t>
  </si>
  <si>
    <t>Остекление (установка пластиковых окон)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</si>
  <si>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</si>
  <si>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</si>
  <si>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</si>
  <si>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</si>
  <si>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</si>
  <si>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</si>
  <si>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</si>
  <si>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</si>
  <si>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</si>
  <si>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</si>
  <si>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Специальная оценка условий труда</t>
  </si>
  <si>
    <t>Установка пандусов</t>
  </si>
  <si>
    <t>Установка дверей</t>
  </si>
  <si>
    <t>Монтаж системы видеонаблюдения</t>
  </si>
  <si>
    <t>Дератизация</t>
  </si>
  <si>
    <t>Приемка люминисцентных ламп</t>
  </si>
  <si>
    <t>Коммунальные услуги</t>
  </si>
  <si>
    <t>Материалы ( канцтовары), заправка, ремонт картриджей</t>
  </si>
  <si>
    <t>Юр. нотариальные услуги, гос. пошлины</t>
  </si>
  <si>
    <t>Интернет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</si>
  <si>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</si>
  <si>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</si>
  <si>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</si>
  <si>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</si>
  <si>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Непредвиденные общеэксплуатационные расходы (ОДН)</t>
  </si>
  <si>
    <t>Долг  по оплате за содержание и ремонт жилищного фонда и обслуживание домофонов    на 01.01.2015г.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</si>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</sst>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9"/>
  <sheetViews>
    <sheetView tabSelected="1" zoomScalePageLayoutView="0" workbookViewId="0" topLeftCell="A96">
      <selection activeCell="AZ1" sqref="AZ1:AZ16384"/>
    </sheetView>
  </sheetViews>
  <sheetFormatPr defaultColWidth="9.140625" defaultRowHeight="12.75"/>
  <cols>
    <col min="1" max="1" width="6.421875" style="124" customWidth="1"/>
    <col min="2" max="2" width="47.00390625" style="124" customWidth="1"/>
    <col min="3" max="3" width="10.8515625" style="124" hidden="1" customWidth="1"/>
    <col min="4" max="4" width="9.57421875" style="124" hidden="1" customWidth="1"/>
    <col min="5" max="5" width="14.00390625" style="124" hidden="1" customWidth="1"/>
    <col min="6" max="6" width="12.00390625" style="124" hidden="1" customWidth="1"/>
    <col min="7" max="7" width="9.28125" style="124" hidden="1" customWidth="1"/>
    <col min="8" max="8" width="10.421875" style="124" hidden="1" customWidth="1"/>
    <col min="9" max="9" width="11.8515625" style="124" hidden="1" customWidth="1"/>
    <col min="10" max="10" width="0.13671875" style="124" hidden="1" customWidth="1"/>
    <col min="11" max="11" width="9.140625" style="124" hidden="1" customWidth="1"/>
    <col min="12" max="12" width="11.8515625" style="124" hidden="1" customWidth="1"/>
    <col min="13" max="13" width="0.2890625" style="124" hidden="1" customWidth="1"/>
    <col min="14" max="14" width="9.140625" style="124" hidden="1" customWidth="1"/>
    <col min="15" max="15" width="11.7109375" style="124" hidden="1" customWidth="1"/>
    <col min="16" max="17" width="9.140625" style="124" hidden="1" customWidth="1"/>
    <col min="18" max="18" width="11.421875" style="124" hidden="1" customWidth="1"/>
    <col min="19" max="19" width="0.2890625" style="124" hidden="1" customWidth="1"/>
    <col min="20" max="20" width="9.140625" style="124" hidden="1" customWidth="1"/>
    <col min="21" max="21" width="10.57421875" style="124" hidden="1" customWidth="1"/>
    <col min="22" max="23" width="9.140625" style="124" hidden="1" customWidth="1"/>
    <col min="24" max="24" width="11.140625" style="124" hidden="1" customWidth="1"/>
    <col min="25" max="25" width="0.2890625" style="124" hidden="1" customWidth="1"/>
    <col min="26" max="26" width="9.140625" style="124" hidden="1" customWidth="1"/>
    <col min="27" max="27" width="10.57421875" style="124" hidden="1" customWidth="1"/>
    <col min="28" max="29" width="9.140625" style="124" hidden="1" customWidth="1"/>
    <col min="30" max="30" width="10.421875" style="124" hidden="1" customWidth="1"/>
    <col min="31" max="31" width="0.13671875" style="124" hidden="1" customWidth="1"/>
    <col min="32" max="32" width="9.140625" style="124" hidden="1" customWidth="1"/>
    <col min="33" max="33" width="10.7109375" style="124" hidden="1" customWidth="1"/>
    <col min="34" max="35" width="9.140625" style="124" hidden="1" customWidth="1"/>
    <col min="36" max="36" width="11.140625" style="124" hidden="1" customWidth="1"/>
    <col min="37" max="37" width="0.13671875" style="124" hidden="1" customWidth="1"/>
    <col min="38" max="38" width="9.140625" style="124" hidden="1" customWidth="1"/>
    <col min="39" max="39" width="11.140625" style="124" hidden="1" customWidth="1"/>
    <col min="40" max="40" width="0.13671875" style="124" hidden="1" customWidth="1"/>
    <col min="41" max="41" width="9.140625" style="124" hidden="1" customWidth="1"/>
    <col min="42" max="42" width="11.421875" style="124" hidden="1" customWidth="1"/>
    <col min="43" max="44" width="9.140625" style="124" hidden="1" customWidth="1"/>
    <col min="45" max="45" width="11.28125" style="124" hidden="1" customWidth="1"/>
    <col min="46" max="47" width="9.140625" style="124" hidden="1" customWidth="1"/>
    <col min="48" max="48" width="10.57421875" style="124" hidden="1" customWidth="1"/>
    <col min="49" max="50" width="9.140625" style="124" hidden="1" customWidth="1"/>
    <col min="51" max="51" width="13.00390625" style="124" customWidth="1"/>
  </cols>
  <sheetData>
    <row r="1" spans="1:51" ht="47.25">
      <c r="A1" s="5"/>
      <c r="B1" s="62" t="s">
        <v>80</v>
      </c>
      <c r="C1" s="6"/>
      <c r="D1" s="6"/>
      <c r="E1" s="9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95"/>
    </row>
    <row r="2" spans="1:51" ht="15.75">
      <c r="A2" s="5"/>
      <c r="B2" s="4"/>
      <c r="C2" s="6"/>
      <c r="D2" s="6"/>
      <c r="E2" s="9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95"/>
    </row>
    <row r="3" spans="1:51" ht="31.5" customHeight="1">
      <c r="A3" s="7"/>
      <c r="B3" s="8"/>
      <c r="C3" s="125" t="s">
        <v>81</v>
      </c>
      <c r="D3" s="125"/>
      <c r="E3" s="126"/>
      <c r="F3" s="93" t="s">
        <v>82</v>
      </c>
      <c r="G3" s="127" t="s">
        <v>83</v>
      </c>
      <c r="H3" s="125"/>
      <c r="I3" s="126"/>
      <c r="J3" s="127" t="s">
        <v>84</v>
      </c>
      <c r="K3" s="125"/>
      <c r="L3" s="126"/>
      <c r="M3" s="127" t="s">
        <v>85</v>
      </c>
      <c r="N3" s="125"/>
      <c r="O3" s="126"/>
      <c r="P3" s="127" t="s">
        <v>86</v>
      </c>
      <c r="Q3" s="125"/>
      <c r="R3" s="126"/>
      <c r="S3" s="127" t="s">
        <v>87</v>
      </c>
      <c r="T3" s="125"/>
      <c r="U3" s="126"/>
      <c r="V3" s="127" t="s">
        <v>88</v>
      </c>
      <c r="W3" s="125"/>
      <c r="X3" s="126"/>
      <c r="Y3" s="125" t="s">
        <v>89</v>
      </c>
      <c r="Z3" s="125"/>
      <c r="AA3" s="126"/>
      <c r="AB3" s="125" t="s">
        <v>90</v>
      </c>
      <c r="AC3" s="125"/>
      <c r="AD3" s="126"/>
      <c r="AE3" s="125" t="s">
        <v>91</v>
      </c>
      <c r="AF3" s="125"/>
      <c r="AG3" s="126"/>
      <c r="AH3" s="125" t="s">
        <v>92</v>
      </c>
      <c r="AI3" s="125"/>
      <c r="AJ3" s="126"/>
      <c r="AK3" s="125" t="s">
        <v>93</v>
      </c>
      <c r="AL3" s="125"/>
      <c r="AM3" s="126"/>
      <c r="AN3" s="125" t="s">
        <v>94</v>
      </c>
      <c r="AO3" s="125"/>
      <c r="AP3" s="126"/>
      <c r="AQ3" s="125" t="s">
        <v>95</v>
      </c>
      <c r="AR3" s="125"/>
      <c r="AS3" s="126"/>
      <c r="AT3" s="125" t="s">
        <v>96</v>
      </c>
      <c r="AU3" s="125"/>
      <c r="AV3" s="126"/>
      <c r="AW3" s="125" t="s">
        <v>37</v>
      </c>
      <c r="AX3" s="125"/>
      <c r="AY3" s="126"/>
    </row>
    <row r="4" spans="1:51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  <c r="AW4" s="11" t="s">
        <v>3</v>
      </c>
      <c r="AX4" s="4" t="s">
        <v>4</v>
      </c>
      <c r="AY4" s="11" t="s">
        <v>5</v>
      </c>
    </row>
    <row r="5" spans="1:51" ht="31.5">
      <c r="A5" s="1"/>
      <c r="B5" s="2" t="s">
        <v>97</v>
      </c>
      <c r="C5" s="2"/>
      <c r="D5" s="2"/>
      <c r="E5" s="97">
        <f>F5+I5+L5+O5+R5+U5+X5+AA5+AD5+AG5+AJ5+AM5+AP5+AS5+AV5+AY5+BB5+BE5+BH5+BK5+BN5+BQ5+BT5+BW5+BZ5+CC5+CF5+CI5+CL5+CO5</f>
        <v>6063.040000000001</v>
      </c>
      <c r="F5" s="98">
        <v>575.22</v>
      </c>
      <c r="G5" s="98">
        <v>0</v>
      </c>
      <c r="H5" s="98">
        <v>0</v>
      </c>
      <c r="I5" s="98">
        <v>669.34</v>
      </c>
      <c r="J5" s="98">
        <v>0</v>
      </c>
      <c r="K5" s="98">
        <v>0</v>
      </c>
      <c r="L5" s="98">
        <v>306.48</v>
      </c>
      <c r="M5" s="98">
        <v>0</v>
      </c>
      <c r="N5" s="98">
        <v>0</v>
      </c>
      <c r="O5" s="98">
        <v>484.59</v>
      </c>
      <c r="P5" s="98">
        <v>0</v>
      </c>
      <c r="Q5" s="98">
        <v>0</v>
      </c>
      <c r="R5" s="98">
        <v>489.23</v>
      </c>
      <c r="S5" s="98">
        <v>0</v>
      </c>
      <c r="T5" s="98">
        <v>0</v>
      </c>
      <c r="U5" s="98">
        <v>267.26</v>
      </c>
      <c r="V5" s="98">
        <v>0</v>
      </c>
      <c r="W5" s="98">
        <v>0</v>
      </c>
      <c r="X5" s="98">
        <v>520.7</v>
      </c>
      <c r="Y5" s="98">
        <v>0</v>
      </c>
      <c r="Z5" s="98">
        <v>0</v>
      </c>
      <c r="AA5" s="98">
        <v>308.32</v>
      </c>
      <c r="AB5" s="98">
        <v>0</v>
      </c>
      <c r="AC5" s="98">
        <v>0</v>
      </c>
      <c r="AD5" s="98">
        <v>303.05</v>
      </c>
      <c r="AE5" s="98">
        <v>0</v>
      </c>
      <c r="AF5" s="98">
        <v>0</v>
      </c>
      <c r="AG5" s="98">
        <v>266.2</v>
      </c>
      <c r="AH5" s="98">
        <v>0</v>
      </c>
      <c r="AI5" s="98">
        <v>0</v>
      </c>
      <c r="AJ5" s="98">
        <v>460.93</v>
      </c>
      <c r="AK5" s="98">
        <v>0</v>
      </c>
      <c r="AL5" s="98">
        <v>0</v>
      </c>
      <c r="AM5" s="98">
        <v>369.02</v>
      </c>
      <c r="AN5" s="98">
        <v>0</v>
      </c>
      <c r="AO5" s="98">
        <v>0</v>
      </c>
      <c r="AP5" s="98">
        <v>91.71</v>
      </c>
      <c r="AQ5" s="98">
        <v>0</v>
      </c>
      <c r="AR5" s="98">
        <v>0</v>
      </c>
      <c r="AS5" s="98">
        <v>336.1</v>
      </c>
      <c r="AT5" s="98">
        <v>0</v>
      </c>
      <c r="AU5" s="98">
        <v>0</v>
      </c>
      <c r="AV5" s="98">
        <v>142.8</v>
      </c>
      <c r="AW5" s="98">
        <v>0</v>
      </c>
      <c r="AX5" s="98">
        <v>0</v>
      </c>
      <c r="AY5" s="98">
        <v>472.09</v>
      </c>
    </row>
    <row r="6" spans="1:51" ht="31.5">
      <c r="A6" s="1"/>
      <c r="B6" s="58" t="s">
        <v>98</v>
      </c>
      <c r="C6" s="58"/>
      <c r="D6" s="58"/>
      <c r="E6" s="2">
        <f>F6+I6+L6+O6+R6+U6+X6+AA6+AD6+AG6+AJ6+AM6+AP6+AS6+AV6+AY6+BB6+BE6+BH6+BK6+BN6+BQ6+BT6+BW6+BZ6+CC6+CF6+CI6+CL6+CO6</f>
        <v>63.040000000000006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8">
        <v>10.1</v>
      </c>
      <c r="AQ6" s="3"/>
      <c r="AR6" s="3"/>
      <c r="AS6" s="3"/>
      <c r="AT6" s="3"/>
      <c r="AU6" s="3"/>
      <c r="AV6" s="3"/>
      <c r="AW6" s="3"/>
      <c r="AX6" s="3"/>
      <c r="AY6" s="3">
        <v>7.02</v>
      </c>
    </row>
    <row r="7" spans="1:51" ht="47.25">
      <c r="A7" s="1"/>
      <c r="B7" s="2" t="s">
        <v>99</v>
      </c>
      <c r="C7" s="58"/>
      <c r="D7" s="58"/>
      <c r="E7" s="97">
        <f aca="true" t="shared" si="0" ref="E7:AY7">E5+E6</f>
        <v>6126.080000000001</v>
      </c>
      <c r="F7" s="97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  <c r="AW7" s="2">
        <f t="shared" si="0"/>
        <v>0</v>
      </c>
      <c r="AX7" s="2">
        <f t="shared" si="0"/>
        <v>0</v>
      </c>
      <c r="AY7" s="2">
        <f t="shared" si="0"/>
        <v>479.10999999999996</v>
      </c>
    </row>
    <row r="8" spans="1:51" ht="15.75">
      <c r="A8" s="99"/>
      <c r="B8" s="58" t="s">
        <v>100</v>
      </c>
      <c r="C8" s="58"/>
      <c r="D8" s="58"/>
      <c r="E8" s="97">
        <f>F8+I8+L8+O8+R8+U8+X8+AA8+AD8+AG8+AJ8+AM8+AP8+AS8+AV8+AY8+BB8+BE8+BH8+BK8+BN8+BQ8+BT8+BW8+BZ8+CC8+CF8+CI8+CL8+CO8</f>
        <v>774.81</v>
      </c>
      <c r="F8" s="97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  <c r="AW8" s="2"/>
      <c r="AX8" s="2"/>
      <c r="AY8" s="2">
        <v>55.9</v>
      </c>
    </row>
    <row r="9" spans="1:51" ht="15.75">
      <c r="A9" s="99"/>
      <c r="B9" s="58" t="s">
        <v>101</v>
      </c>
      <c r="C9" s="58"/>
      <c r="D9" s="58"/>
      <c r="E9" s="97">
        <f>F9+I9+L9+O9+R9+U9+X9+AA9+AD9+AG9+AJ9+AM9+AP9+AS9+AV9+AY9+BB9+BE9+BH9+BK9+BN9+BQ9+BT9+BW9+BZ9+CC9+CF9+CI9+CL9+CO9-0.01</f>
        <v>226.57</v>
      </c>
      <c r="F9" s="97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  <c r="AW9" s="2"/>
      <c r="AX9" s="2"/>
      <c r="AY9" s="2">
        <v>16.35</v>
      </c>
    </row>
    <row r="10" spans="1:51" ht="15.75">
      <c r="A10" s="12"/>
      <c r="B10" s="13" t="s">
        <v>12</v>
      </c>
      <c r="C10" s="14"/>
      <c r="D10" s="14"/>
      <c r="E10" s="15">
        <f aca="true" t="shared" si="1" ref="E10:AY10">E11+E12+E13</f>
        <v>37158.78999999999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  <c r="AH10" s="15">
        <f t="shared" si="1"/>
        <v>0</v>
      </c>
      <c r="AI10" s="15">
        <f t="shared" si="1"/>
        <v>0</v>
      </c>
      <c r="AJ10" s="15">
        <f t="shared" si="1"/>
        <v>1940.06</v>
      </c>
      <c r="AK10" s="15">
        <f t="shared" si="1"/>
        <v>0</v>
      </c>
      <c r="AL10" s="15">
        <f t="shared" si="1"/>
        <v>0</v>
      </c>
      <c r="AM10" s="15">
        <f t="shared" si="1"/>
        <v>1387.63</v>
      </c>
      <c r="AN10" s="15">
        <f t="shared" si="1"/>
        <v>0</v>
      </c>
      <c r="AO10" s="15">
        <f t="shared" si="1"/>
        <v>0</v>
      </c>
      <c r="AP10" s="15">
        <f t="shared" si="1"/>
        <v>1106.13</v>
      </c>
      <c r="AQ10" s="15">
        <f t="shared" si="1"/>
        <v>0</v>
      </c>
      <c r="AR10" s="15">
        <f t="shared" si="1"/>
        <v>0</v>
      </c>
      <c r="AS10" s="15">
        <f t="shared" si="1"/>
        <v>1313.8899999999999</v>
      </c>
      <c r="AT10" s="15">
        <f t="shared" si="1"/>
        <v>0</v>
      </c>
      <c r="AU10" s="15">
        <f t="shared" si="1"/>
        <v>0</v>
      </c>
      <c r="AV10" s="15">
        <f t="shared" si="1"/>
        <v>983.86</v>
      </c>
      <c r="AW10" s="15">
        <f t="shared" si="1"/>
        <v>0</v>
      </c>
      <c r="AX10" s="15">
        <f t="shared" si="1"/>
        <v>0</v>
      </c>
      <c r="AY10" s="27">
        <f t="shared" si="1"/>
        <v>2670.5</v>
      </c>
    </row>
    <row r="11" spans="1:51" ht="31.5">
      <c r="A11" s="100"/>
      <c r="B11" s="101" t="s">
        <v>13</v>
      </c>
      <c r="C11" s="15">
        <v>273.04</v>
      </c>
      <c r="D11" s="102" t="s">
        <v>102</v>
      </c>
      <c r="E11" s="27">
        <f>F11+I11+L11+O11+R11+U11+X11+AA11+AD11+AG11+AJ11+AM11+AP11+AS11+AV11+AY11+BB11+BE11+BH11+BK11+BN11+BQ11+BT11+BW11+BZ11+CC11+CF11+CI11+CL11+CO11</f>
        <v>35385.759999999995</v>
      </c>
      <c r="F11" s="56">
        <v>2425.47</v>
      </c>
      <c r="G11" s="56">
        <f>G12+G13+G14</f>
        <v>0</v>
      </c>
      <c r="H11" s="56">
        <f>H12+H13+H14</f>
        <v>0</v>
      </c>
      <c r="I11" s="56">
        <v>3652.66</v>
      </c>
      <c r="J11" s="56">
        <f>J12+J13+J14</f>
        <v>0</v>
      </c>
      <c r="K11" s="56">
        <f>K12+K13+K14</f>
        <v>0</v>
      </c>
      <c r="L11" s="56">
        <v>2044.49</v>
      </c>
      <c r="M11" s="56">
        <f>M12+M13+M14</f>
        <v>0</v>
      </c>
      <c r="N11" s="56">
        <f>N12+N13+N14</f>
        <v>0</v>
      </c>
      <c r="O11" s="56">
        <v>3633.9</v>
      </c>
      <c r="P11" s="56">
        <f>P12+P13+P14</f>
        <v>0</v>
      </c>
      <c r="Q11" s="56">
        <f>Q12+Q13+Q14</f>
        <v>0</v>
      </c>
      <c r="R11" s="56">
        <v>3746.75</v>
      </c>
      <c r="S11" s="56">
        <f>S12+S13+S14</f>
        <v>0</v>
      </c>
      <c r="T11" s="56">
        <f>T12+T13+T14</f>
        <v>0</v>
      </c>
      <c r="U11" s="56">
        <v>2034.79</v>
      </c>
      <c r="V11" s="56">
        <f>V12+V13+V14</f>
        <v>0</v>
      </c>
      <c r="W11" s="56">
        <f>W12+W13+W14</f>
        <v>0</v>
      </c>
      <c r="X11" s="56">
        <v>3930.29</v>
      </c>
      <c r="Y11" s="56">
        <f>Y12+Y13+Y14</f>
        <v>0</v>
      </c>
      <c r="Z11" s="56">
        <f>Z12+Z13+Z14</f>
        <v>0</v>
      </c>
      <c r="AA11" s="56">
        <v>2464.18</v>
      </c>
      <c r="AB11" s="56">
        <f>AB12+AB13+AB14</f>
        <v>0</v>
      </c>
      <c r="AC11" s="56">
        <f>AC12+AC13+AC14</f>
        <v>0</v>
      </c>
      <c r="AD11" s="56">
        <v>1748.44</v>
      </c>
      <c r="AE11" s="56">
        <f>AE12+AE13+AE14</f>
        <v>0</v>
      </c>
      <c r="AF11" s="56">
        <f>AF12+AF13+AF14</f>
        <v>0</v>
      </c>
      <c r="AG11" s="56">
        <v>1122</v>
      </c>
      <c r="AH11" s="56">
        <f>AH12+AH13+AH14</f>
        <v>0</v>
      </c>
      <c r="AI11" s="56">
        <f>AI12+AI13+AI14</f>
        <v>0</v>
      </c>
      <c r="AJ11" s="56">
        <v>1804.78</v>
      </c>
      <c r="AK11" s="56">
        <f>AK12+AK13+AK14</f>
        <v>0</v>
      </c>
      <c r="AL11" s="56">
        <f>AL12+AL13+AL14</f>
        <v>0</v>
      </c>
      <c r="AM11" s="56">
        <v>1355.39</v>
      </c>
      <c r="AN11" s="56">
        <f>AN12+AN13+AN14</f>
        <v>0</v>
      </c>
      <c r="AO11" s="56">
        <f>AO12+AO13+AO14</f>
        <v>0</v>
      </c>
      <c r="AP11" s="56">
        <v>590.25</v>
      </c>
      <c r="AQ11" s="56">
        <f>AQ12+AQ13+AQ14</f>
        <v>0</v>
      </c>
      <c r="AR11" s="56">
        <f>AR12+AR13+AR14</f>
        <v>0</v>
      </c>
      <c r="AS11" s="56">
        <v>1274.58</v>
      </c>
      <c r="AT11" s="56">
        <f>AT12+AT13+AT14</f>
        <v>0</v>
      </c>
      <c r="AU11" s="56">
        <f>AU12+AU13+AU14</f>
        <v>0</v>
      </c>
      <c r="AV11" s="56">
        <v>964.87</v>
      </c>
      <c r="AW11" s="56">
        <f>AW12+AW13+AW14</f>
        <v>0</v>
      </c>
      <c r="AX11" s="56">
        <f>AX12+AX13+AX14</f>
        <v>0</v>
      </c>
      <c r="AY11" s="56">
        <v>2592.92</v>
      </c>
    </row>
    <row r="12" spans="1:51" ht="15.75" hidden="1">
      <c r="A12" s="9"/>
      <c r="B12" s="16" t="s">
        <v>55</v>
      </c>
      <c r="C12" s="8"/>
      <c r="D12" s="8"/>
      <c r="E12" s="103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15.75">
      <c r="A13" s="104"/>
      <c r="B13" s="81" t="s">
        <v>0</v>
      </c>
      <c r="C13" s="105"/>
      <c r="D13" s="105"/>
      <c r="E13" s="106">
        <f>E14+E15+E16+E17+E18+E19+E20+E21+E22+E23+E24+E25+E26+E27+E28+E29+E30+E31+E32</f>
        <v>1773.03</v>
      </c>
      <c r="F13" s="64">
        <f aca="true" t="shared" si="2" ref="F13:AY13">F14+F15+F16+F17+F18+F19+F20+F21+F22+F23+F24+F25+F26+F27+F28+F29+F30+F31+F32</f>
        <v>110.4</v>
      </c>
      <c r="G13" s="64">
        <f t="shared" si="2"/>
        <v>0</v>
      </c>
      <c r="H13" s="64">
        <f t="shared" si="2"/>
        <v>0</v>
      </c>
      <c r="I13" s="64">
        <f t="shared" si="2"/>
        <v>160.59000000000003</v>
      </c>
      <c r="J13" s="64">
        <f t="shared" si="2"/>
        <v>0</v>
      </c>
      <c r="K13" s="64">
        <f t="shared" si="2"/>
        <v>0</v>
      </c>
      <c r="L13" s="64">
        <f t="shared" si="2"/>
        <v>52.85</v>
      </c>
      <c r="M13" s="64">
        <f t="shared" si="2"/>
        <v>0</v>
      </c>
      <c r="N13" s="64">
        <f t="shared" si="2"/>
        <v>0</v>
      </c>
      <c r="O13" s="64">
        <f t="shared" si="2"/>
        <v>91.57</v>
      </c>
      <c r="P13" s="64">
        <f t="shared" si="2"/>
        <v>0</v>
      </c>
      <c r="Q13" s="64">
        <f t="shared" si="2"/>
        <v>0</v>
      </c>
      <c r="R13" s="64">
        <f t="shared" si="2"/>
        <v>197.98000000000002</v>
      </c>
      <c r="S13" s="64">
        <f t="shared" si="2"/>
        <v>0</v>
      </c>
      <c r="T13" s="64">
        <f t="shared" si="2"/>
        <v>0</v>
      </c>
      <c r="U13" s="64">
        <f t="shared" si="2"/>
        <v>44.06999999999999</v>
      </c>
      <c r="V13" s="64">
        <f t="shared" si="2"/>
        <v>0</v>
      </c>
      <c r="W13" s="64">
        <f t="shared" si="2"/>
        <v>0</v>
      </c>
      <c r="X13" s="64">
        <f t="shared" si="2"/>
        <v>129.55</v>
      </c>
      <c r="Y13" s="64">
        <f t="shared" si="2"/>
        <v>0</v>
      </c>
      <c r="Z13" s="64">
        <f t="shared" si="2"/>
        <v>0</v>
      </c>
      <c r="AA13" s="64">
        <f t="shared" si="2"/>
        <v>85.42999999999999</v>
      </c>
      <c r="AB13" s="64">
        <f t="shared" si="2"/>
        <v>0</v>
      </c>
      <c r="AC13" s="64">
        <f t="shared" si="2"/>
        <v>0</v>
      </c>
      <c r="AD13" s="64">
        <f t="shared" si="2"/>
        <v>51.13</v>
      </c>
      <c r="AE13" s="64">
        <f t="shared" si="2"/>
        <v>0</v>
      </c>
      <c r="AF13" s="64">
        <f t="shared" si="2"/>
        <v>0</v>
      </c>
      <c r="AG13" s="64">
        <f t="shared" si="2"/>
        <v>29.220000000000006</v>
      </c>
      <c r="AH13" s="64">
        <f t="shared" si="2"/>
        <v>0</v>
      </c>
      <c r="AI13" s="64">
        <f t="shared" si="2"/>
        <v>0</v>
      </c>
      <c r="AJ13" s="64">
        <f t="shared" si="2"/>
        <v>135.28</v>
      </c>
      <c r="AK13" s="64">
        <f t="shared" si="2"/>
        <v>0</v>
      </c>
      <c r="AL13" s="64">
        <f t="shared" si="2"/>
        <v>0</v>
      </c>
      <c r="AM13" s="64">
        <f t="shared" si="2"/>
        <v>32.239999999999995</v>
      </c>
      <c r="AN13" s="64">
        <f t="shared" si="2"/>
        <v>0</v>
      </c>
      <c r="AO13" s="64">
        <f t="shared" si="2"/>
        <v>0</v>
      </c>
      <c r="AP13" s="64">
        <f t="shared" si="2"/>
        <v>515.88</v>
      </c>
      <c r="AQ13" s="64">
        <f t="shared" si="2"/>
        <v>0</v>
      </c>
      <c r="AR13" s="64">
        <f t="shared" si="2"/>
        <v>0</v>
      </c>
      <c r="AS13" s="64">
        <f t="shared" si="2"/>
        <v>39.31</v>
      </c>
      <c r="AT13" s="64">
        <f t="shared" si="2"/>
        <v>0</v>
      </c>
      <c r="AU13" s="64">
        <f t="shared" si="2"/>
        <v>0</v>
      </c>
      <c r="AV13" s="64">
        <f t="shared" si="2"/>
        <v>18.990000000000002</v>
      </c>
      <c r="AW13" s="64">
        <f t="shared" si="2"/>
        <v>0</v>
      </c>
      <c r="AX13" s="64">
        <f t="shared" si="2"/>
        <v>0</v>
      </c>
      <c r="AY13" s="64">
        <f t="shared" si="2"/>
        <v>77.58</v>
      </c>
    </row>
    <row r="14" spans="1:51" ht="15.75" hidden="1">
      <c r="A14" s="54"/>
      <c r="B14" s="107" t="s">
        <v>14</v>
      </c>
      <c r="C14" s="55">
        <v>139</v>
      </c>
      <c r="D14" s="55">
        <v>0.055</v>
      </c>
      <c r="E14" s="108">
        <f>F14+I14+L14+O14+R14+U14+X14+AA14+AD14+AG14+AJ14+AM14+AP14+AS14+AV14+AY14+BB14+BE14+BH14+BK14+BN14+BQ14+BT14+BW14+BZ14+CC14+CF14+CI14+CL14+CO14</f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</row>
    <row r="15" spans="1:51" ht="15.75" hidden="1">
      <c r="A15" s="54"/>
      <c r="B15" s="107" t="s">
        <v>44</v>
      </c>
      <c r="C15" s="55"/>
      <c r="D15" s="55"/>
      <c r="E15" s="108">
        <f>F15+I15+L15+O15+R15+U15+X15+AA15+AD15+AG15+AJ15+AM15+AP15+AS15+AV15+AY15+BB15+BE15+BH15+BK15+BN15+BQ15+BT15+BW15+BZ15+CC15+CF15+CI15+CL15+CO15</f>
        <v>0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</row>
    <row r="16" spans="1:51" ht="30">
      <c r="A16" s="54"/>
      <c r="B16" s="107" t="s">
        <v>1</v>
      </c>
      <c r="C16" s="55"/>
      <c r="D16" s="55"/>
      <c r="E16" s="108">
        <f>F16+I16+L16+O16+R16+U16+X16+AA16+AD16+AG16+AJ16+AM16+AP16+AS16+AV16+AY16+BB16+BE16+BH16+BK16+BN16+BQ16+BT16+BW16+BZ16+CC16+CF16+CI16+CL16+CO16+CP16+0.02</f>
        <v>492.99</v>
      </c>
      <c r="F16" s="109">
        <v>51.87</v>
      </c>
      <c r="G16" s="109"/>
      <c r="H16" s="109"/>
      <c r="I16" s="109">
        <v>73.23</v>
      </c>
      <c r="J16" s="109"/>
      <c r="K16" s="109"/>
      <c r="L16" s="109">
        <v>7.58</v>
      </c>
      <c r="M16" s="109"/>
      <c r="N16" s="109"/>
      <c r="O16" s="109">
        <v>2.77</v>
      </c>
      <c r="P16" s="109"/>
      <c r="Q16" s="109"/>
      <c r="R16" s="109">
        <v>117.18</v>
      </c>
      <c r="S16" s="109"/>
      <c r="T16" s="109"/>
      <c r="U16" s="109"/>
      <c r="V16" s="109"/>
      <c r="W16" s="109"/>
      <c r="X16" s="109">
        <v>48.24</v>
      </c>
      <c r="Y16" s="109"/>
      <c r="Z16" s="109"/>
      <c r="AA16" s="109">
        <v>25.33</v>
      </c>
      <c r="AB16" s="109"/>
      <c r="AC16" s="109"/>
      <c r="AD16" s="109">
        <v>5.94</v>
      </c>
      <c r="AE16" s="109"/>
      <c r="AF16" s="109"/>
      <c r="AG16" s="109"/>
      <c r="AH16" s="109"/>
      <c r="AI16" s="109"/>
      <c r="AJ16" s="109">
        <v>7.13</v>
      </c>
      <c r="AK16" s="109"/>
      <c r="AL16" s="109"/>
      <c r="AM16" s="109"/>
      <c r="AN16" s="109"/>
      <c r="AO16" s="109"/>
      <c r="AP16" s="109">
        <v>142.59</v>
      </c>
      <c r="AQ16" s="109"/>
      <c r="AR16" s="109"/>
      <c r="AS16" s="109"/>
      <c r="AT16" s="109"/>
      <c r="AU16" s="109"/>
      <c r="AV16" s="109"/>
      <c r="AW16" s="109"/>
      <c r="AX16" s="109"/>
      <c r="AY16" s="109">
        <v>11.11</v>
      </c>
    </row>
    <row r="17" spans="1:51" ht="0.75" customHeight="1">
      <c r="A17" s="54"/>
      <c r="B17" s="107" t="s">
        <v>38</v>
      </c>
      <c r="C17" s="55"/>
      <c r="D17" s="55"/>
      <c r="E17" s="108">
        <f>F17+I17+L17+O17+R17+U17+X17+AA17+AD17+AG17+AJ17+AM17+AP17+AS17+AV17+AY17+BB17+BE17+BH17+BK17+BN17+BQ17+BT17+BW17+BZ17+CC17+CF17+CI17+CL17+CO17+0.18</f>
        <v>84.06000000000002</v>
      </c>
      <c r="F17" s="109">
        <v>5.52</v>
      </c>
      <c r="G17" s="109"/>
      <c r="H17" s="109"/>
      <c r="I17" s="109">
        <v>8.28</v>
      </c>
      <c r="J17" s="109"/>
      <c r="K17" s="109"/>
      <c r="L17" s="109">
        <v>5.52</v>
      </c>
      <c r="M17" s="109"/>
      <c r="N17" s="109"/>
      <c r="O17" s="109">
        <v>8.28</v>
      </c>
      <c r="P17" s="109"/>
      <c r="Q17" s="109"/>
      <c r="R17" s="109">
        <v>8.28</v>
      </c>
      <c r="S17" s="109"/>
      <c r="T17" s="109"/>
      <c r="U17" s="109">
        <v>5.52</v>
      </c>
      <c r="V17" s="109"/>
      <c r="W17" s="109"/>
      <c r="X17" s="109">
        <v>8.28</v>
      </c>
      <c r="Y17" s="109"/>
      <c r="Z17" s="109"/>
      <c r="AA17" s="109">
        <v>5.52</v>
      </c>
      <c r="AB17" s="109"/>
      <c r="AC17" s="109"/>
      <c r="AD17" s="109">
        <v>6.6</v>
      </c>
      <c r="AE17" s="109"/>
      <c r="AF17" s="109"/>
      <c r="AG17" s="109">
        <v>2.76</v>
      </c>
      <c r="AH17" s="109"/>
      <c r="AI17" s="109"/>
      <c r="AJ17" s="109">
        <v>5.52</v>
      </c>
      <c r="AK17" s="109"/>
      <c r="AL17" s="109"/>
      <c r="AM17" s="109">
        <v>2.76</v>
      </c>
      <c r="AN17" s="109"/>
      <c r="AO17" s="109"/>
      <c r="AP17" s="109">
        <v>2.76</v>
      </c>
      <c r="AQ17" s="109"/>
      <c r="AR17" s="109"/>
      <c r="AS17" s="109">
        <v>2.76</v>
      </c>
      <c r="AT17" s="109"/>
      <c r="AU17" s="109"/>
      <c r="AV17" s="109"/>
      <c r="AW17" s="109"/>
      <c r="AX17" s="109"/>
      <c r="AY17" s="109">
        <v>5.52</v>
      </c>
    </row>
    <row r="18" spans="1:51" ht="30" hidden="1">
      <c r="A18" s="54"/>
      <c r="B18" s="107" t="s">
        <v>103</v>
      </c>
      <c r="C18" s="55"/>
      <c r="D18" s="55"/>
      <c r="E18" s="108">
        <f>F18+I18+L18+O18+R18+U18+X18+AA18+AD18+AG18+AJ18+AM18+AP18+AS18+AV18+AY18+BB18+BE18+BH18+BK18+BN18+BQ18+BT18+BW18+BZ18+CC18+CF18+CI18+CL18+CO18+0.15</f>
        <v>49.650000000000006</v>
      </c>
      <c r="F18" s="109">
        <v>3.6</v>
      </c>
      <c r="G18" s="109"/>
      <c r="H18" s="109"/>
      <c r="I18" s="109">
        <v>5.4</v>
      </c>
      <c r="J18" s="109"/>
      <c r="K18" s="109"/>
      <c r="L18" s="109">
        <v>3</v>
      </c>
      <c r="M18" s="109"/>
      <c r="N18" s="109"/>
      <c r="O18" s="109">
        <v>5.4</v>
      </c>
      <c r="P18" s="109"/>
      <c r="Q18" s="109"/>
      <c r="R18" s="109">
        <v>5.7</v>
      </c>
      <c r="S18" s="109"/>
      <c r="T18" s="109"/>
      <c r="U18" s="109">
        <v>3</v>
      </c>
      <c r="V18" s="109"/>
      <c r="W18" s="109"/>
      <c r="X18" s="109">
        <v>5.4</v>
      </c>
      <c r="Y18" s="109"/>
      <c r="Z18" s="109"/>
      <c r="AA18" s="109">
        <v>3.6</v>
      </c>
      <c r="AB18" s="109"/>
      <c r="AC18" s="109"/>
      <c r="AD18" s="109">
        <v>3</v>
      </c>
      <c r="AE18" s="109"/>
      <c r="AF18" s="109"/>
      <c r="AG18" s="109">
        <v>1.8</v>
      </c>
      <c r="AH18" s="109"/>
      <c r="AI18" s="109"/>
      <c r="AJ18" s="109">
        <v>2.4</v>
      </c>
      <c r="AK18" s="109"/>
      <c r="AL18" s="109"/>
      <c r="AM18" s="109">
        <v>1.2</v>
      </c>
      <c r="AN18" s="109"/>
      <c r="AO18" s="109"/>
      <c r="AP18" s="109">
        <v>0.6</v>
      </c>
      <c r="AQ18" s="109"/>
      <c r="AR18" s="109"/>
      <c r="AS18" s="109">
        <v>0.6</v>
      </c>
      <c r="AT18" s="109"/>
      <c r="AU18" s="109"/>
      <c r="AV18" s="109">
        <v>0.6</v>
      </c>
      <c r="AW18" s="109"/>
      <c r="AX18" s="109"/>
      <c r="AY18" s="109">
        <v>4.2</v>
      </c>
    </row>
    <row r="19" spans="1:51" ht="30" hidden="1">
      <c r="A19" s="54"/>
      <c r="B19" s="107" t="s">
        <v>104</v>
      </c>
      <c r="C19" s="55"/>
      <c r="D19" s="55"/>
      <c r="E19" s="108">
        <f>F19+I19+L19+O19+R19+U19+X19+AA19+AD19+AG19+AJ19+AM19+AP19+AS19+AV19+AY19+BB19+BE19+BH19+BK19+BN19+BQ19+BT19+BW19+BZ19+CC19+CF19+CI19+CL19+CO19</f>
        <v>9.6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>
        <v>1.2</v>
      </c>
      <c r="AE19" s="109"/>
      <c r="AF19" s="109"/>
      <c r="AG19" s="109">
        <v>1.2</v>
      </c>
      <c r="AH19" s="109"/>
      <c r="AI19" s="109"/>
      <c r="AJ19" s="109">
        <v>1.2</v>
      </c>
      <c r="AK19" s="109"/>
      <c r="AL19" s="109"/>
      <c r="AM19" s="109">
        <v>1.2</v>
      </c>
      <c r="AN19" s="109"/>
      <c r="AO19" s="109"/>
      <c r="AP19" s="109"/>
      <c r="AQ19" s="109"/>
      <c r="AR19" s="109"/>
      <c r="AS19" s="109">
        <v>1.2</v>
      </c>
      <c r="AT19" s="109"/>
      <c r="AU19" s="109"/>
      <c r="AV19" s="109">
        <v>1.2</v>
      </c>
      <c r="AW19" s="109"/>
      <c r="AX19" s="109"/>
      <c r="AY19" s="109">
        <v>2.4</v>
      </c>
    </row>
    <row r="20" spans="1:51" ht="30" hidden="1">
      <c r="A20" s="54"/>
      <c r="B20" s="107" t="s">
        <v>105</v>
      </c>
      <c r="C20" s="55"/>
      <c r="D20" s="55"/>
      <c r="E20" s="108">
        <f>F20+I20+L20+O20+R20+U20+X20+AA20+AD20+AG20+AJ20+AM20+AP20+AS20+AV20+AY20+BB20+BE20+BH20+BK20+BN20+BQ20+BT20+BW20+BZ20+CC20+CF20+CI20+CL20+CO20</f>
        <v>0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</row>
    <row r="21" spans="1:51" ht="15.75" hidden="1">
      <c r="A21" s="54"/>
      <c r="B21" s="107" t="s">
        <v>41</v>
      </c>
      <c r="C21" s="55">
        <v>1</v>
      </c>
      <c r="D21" s="55">
        <v>0.5</v>
      </c>
      <c r="E21" s="108">
        <f>F21+I21+L21+O21+R21+U21+X21+AA21+AD21+AG21+AJ21+AM21+AP21+AS21+AV21+AY21+BB21+BE21+BH21+BK21+BN21+BQ21+BT21+BW21+BZ21+CC21+CF21+CI21+CL21+CO21</f>
        <v>5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>
        <v>5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</row>
    <row r="22" spans="1:51" ht="30" hidden="1">
      <c r="A22" s="54"/>
      <c r="B22" s="42" t="s">
        <v>65</v>
      </c>
      <c r="C22" s="55"/>
      <c r="D22" s="55"/>
      <c r="E22" s="108">
        <f>F22+I22+L22+O22+R22+U22+X22+AA22+AD22+AG22+AJ22+AM22+AP22+AS22+AV22+AY22+BB22+BE22+BH22+BK22+BN22+BQ22+BT22+BW22+BZ22+CC22+CF22+CI22+CL22+CO22-0.01</f>
        <v>446.88</v>
      </c>
      <c r="F22" s="109">
        <v>30.55</v>
      </c>
      <c r="G22" s="109"/>
      <c r="H22" s="109"/>
      <c r="I22" s="109">
        <v>48.31</v>
      </c>
      <c r="J22" s="109"/>
      <c r="K22" s="109"/>
      <c r="L22" s="109">
        <v>26.13</v>
      </c>
      <c r="M22" s="109"/>
      <c r="N22" s="109"/>
      <c r="O22" s="109">
        <v>46.51</v>
      </c>
      <c r="P22" s="109"/>
      <c r="Q22" s="109"/>
      <c r="R22" s="109">
        <v>47.93</v>
      </c>
      <c r="S22" s="109"/>
      <c r="T22" s="109"/>
      <c r="U22" s="109">
        <v>26.13</v>
      </c>
      <c r="V22" s="109"/>
      <c r="W22" s="109"/>
      <c r="X22" s="109">
        <v>49.45</v>
      </c>
      <c r="Y22" s="109"/>
      <c r="Z22" s="109"/>
      <c r="AA22" s="109">
        <v>31.02</v>
      </c>
      <c r="AB22" s="109"/>
      <c r="AC22" s="109"/>
      <c r="AD22" s="109">
        <v>22.1</v>
      </c>
      <c r="AE22" s="109"/>
      <c r="AF22" s="109"/>
      <c r="AG22" s="109">
        <v>14.05</v>
      </c>
      <c r="AH22" s="109"/>
      <c r="AI22" s="109"/>
      <c r="AJ22" s="109">
        <v>23.03</v>
      </c>
      <c r="AK22" s="109"/>
      <c r="AL22" s="109"/>
      <c r="AM22" s="109">
        <v>17.27</v>
      </c>
      <c r="AN22" s="109"/>
      <c r="AO22" s="109"/>
      <c r="AP22" s="109">
        <v>7.02</v>
      </c>
      <c r="AQ22" s="109"/>
      <c r="AR22" s="109"/>
      <c r="AS22" s="109">
        <v>14.08</v>
      </c>
      <c r="AT22" s="109"/>
      <c r="AU22" s="109"/>
      <c r="AV22" s="109">
        <v>11.06</v>
      </c>
      <c r="AW22" s="109"/>
      <c r="AX22" s="109"/>
      <c r="AY22" s="109">
        <v>32.25</v>
      </c>
    </row>
    <row r="23" spans="1:51" ht="15.75" hidden="1">
      <c r="A23" s="54"/>
      <c r="B23" s="42" t="s">
        <v>2</v>
      </c>
      <c r="C23" s="55"/>
      <c r="D23" s="55"/>
      <c r="E23" s="108">
        <f>F23+I23+L23+O23+R23+U23+X23+AA23+AD23+AG23+AJ23+AM23+AP23+AS23+AV23+AY23+BB23+BE23+BH23+BK23+BN23+BQ23+BT23+BW23+BZ23+CC23+CF23+CI23+CL23+CO23-0.01</f>
        <v>36.23</v>
      </c>
      <c r="F23" s="109">
        <v>2.48</v>
      </c>
      <c r="G23" s="109"/>
      <c r="H23" s="109"/>
      <c r="I23" s="109">
        <v>3.92</v>
      </c>
      <c r="J23" s="109"/>
      <c r="K23" s="109"/>
      <c r="L23" s="109">
        <v>2.12</v>
      </c>
      <c r="M23" s="109"/>
      <c r="N23" s="109"/>
      <c r="O23" s="109">
        <v>3.77</v>
      </c>
      <c r="P23" s="109"/>
      <c r="Q23" s="109"/>
      <c r="R23" s="109">
        <v>3.89</v>
      </c>
      <c r="S23" s="109"/>
      <c r="T23" s="109"/>
      <c r="U23" s="109">
        <v>2.12</v>
      </c>
      <c r="V23" s="109"/>
      <c r="W23" s="109"/>
      <c r="X23" s="109">
        <v>4.01</v>
      </c>
      <c r="Y23" s="109"/>
      <c r="Z23" s="109"/>
      <c r="AA23" s="109">
        <v>2.51</v>
      </c>
      <c r="AB23" s="109"/>
      <c r="AC23" s="109"/>
      <c r="AD23" s="109">
        <v>1.79</v>
      </c>
      <c r="AE23" s="109"/>
      <c r="AF23" s="109"/>
      <c r="AG23" s="109">
        <v>1.14</v>
      </c>
      <c r="AH23" s="109"/>
      <c r="AI23" s="109"/>
      <c r="AJ23" s="109">
        <v>1.87</v>
      </c>
      <c r="AK23" s="109"/>
      <c r="AL23" s="109"/>
      <c r="AM23" s="109">
        <v>1.4</v>
      </c>
      <c r="AN23" s="109"/>
      <c r="AO23" s="109"/>
      <c r="AP23" s="109">
        <v>0.57</v>
      </c>
      <c r="AQ23" s="109"/>
      <c r="AR23" s="109"/>
      <c r="AS23" s="109">
        <v>1.14</v>
      </c>
      <c r="AT23" s="109"/>
      <c r="AU23" s="109"/>
      <c r="AV23" s="109">
        <v>0.9</v>
      </c>
      <c r="AW23" s="109"/>
      <c r="AX23" s="109"/>
      <c r="AY23" s="109">
        <v>2.61</v>
      </c>
    </row>
    <row r="24" spans="1:51" ht="30" hidden="1">
      <c r="A24" s="54"/>
      <c r="B24" s="107" t="s">
        <v>40</v>
      </c>
      <c r="C24" s="55"/>
      <c r="D24" s="55"/>
      <c r="E24" s="108">
        <f>F24+I24+L24+O24+R24+U24+X24+AA24+AD24+AG24+AJ24+AM24+AP24+AS24+AV24+AY24+BB24+BE24+BH24+BK24+BN24+BQ24+BT24+BW24+BZ24+CC24+CF24+CI24+CL24+CO24+0.97</f>
        <v>19.17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>
        <v>1.3</v>
      </c>
      <c r="P24" s="109"/>
      <c r="Q24" s="109"/>
      <c r="R24" s="109">
        <v>1.3</v>
      </c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>
        <v>2.6</v>
      </c>
      <c r="AE24" s="109"/>
      <c r="AF24" s="109"/>
      <c r="AG24" s="109">
        <v>1.3</v>
      </c>
      <c r="AH24" s="109"/>
      <c r="AI24" s="109"/>
      <c r="AJ24" s="109">
        <v>2.6</v>
      </c>
      <c r="AK24" s="109"/>
      <c r="AL24" s="109"/>
      <c r="AM24" s="109">
        <v>1.3</v>
      </c>
      <c r="AN24" s="109"/>
      <c r="AO24" s="109"/>
      <c r="AP24" s="109">
        <v>1.3</v>
      </c>
      <c r="AQ24" s="109"/>
      <c r="AR24" s="109"/>
      <c r="AS24" s="109">
        <v>1.3</v>
      </c>
      <c r="AT24" s="109"/>
      <c r="AU24" s="109"/>
      <c r="AV24" s="109">
        <v>1.3</v>
      </c>
      <c r="AW24" s="109"/>
      <c r="AX24" s="109"/>
      <c r="AY24" s="109">
        <v>3.9</v>
      </c>
    </row>
    <row r="25" spans="1:51" ht="30" hidden="1">
      <c r="A25" s="54"/>
      <c r="B25" s="107" t="s">
        <v>42</v>
      </c>
      <c r="C25" s="55"/>
      <c r="D25" s="55"/>
      <c r="E25" s="108">
        <f aca="true" t="shared" si="3" ref="E25:E30">F25+I25+L25+O25+R25+U25+X25+AA25+AD25+AG25+AJ25+AM25+AP25+AS25+AV25+AY25+BB25+BE25+BH25+BK25+BN25+BQ25+BT25+BW25+BZ25+CC25+CF25+CI25+CL25+CO25</f>
        <v>0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</row>
    <row r="26" spans="1:51" ht="30" hidden="1">
      <c r="A26" s="54"/>
      <c r="B26" s="107" t="s">
        <v>64</v>
      </c>
      <c r="C26" s="55"/>
      <c r="D26" s="55"/>
      <c r="E26" s="110">
        <f t="shared" si="3"/>
        <v>80.1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>
        <v>80.1</v>
      </c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</row>
    <row r="27" spans="1:51" ht="30" hidden="1">
      <c r="A27" s="54"/>
      <c r="B27" s="107" t="s">
        <v>39</v>
      </c>
      <c r="C27" s="55"/>
      <c r="D27" s="55"/>
      <c r="E27" s="108">
        <f>F27+I27+L27+O27+R27+U27+X27+AA27+AD27+AG27+AJ27+AM27+AP27+AS27+AV27+AY27+BB27+BE27+BH27+BK27+BN27+BQ27+BT27+BW27+BZ27+CC27+CF27+CI27+CL27+CO27-0.6</f>
        <v>25.400000000000002</v>
      </c>
      <c r="F27" s="109">
        <v>2</v>
      </c>
      <c r="G27" s="109"/>
      <c r="H27" s="109"/>
      <c r="I27" s="109">
        <v>2</v>
      </c>
      <c r="J27" s="109"/>
      <c r="K27" s="109"/>
      <c r="L27" s="109">
        <v>1</v>
      </c>
      <c r="M27" s="109"/>
      <c r="N27" s="109"/>
      <c r="O27" s="109">
        <v>2.9</v>
      </c>
      <c r="P27" s="109"/>
      <c r="Q27" s="109"/>
      <c r="R27" s="109">
        <v>2.9</v>
      </c>
      <c r="S27" s="109"/>
      <c r="T27" s="109"/>
      <c r="U27" s="109">
        <v>1.9</v>
      </c>
      <c r="V27" s="109"/>
      <c r="W27" s="109"/>
      <c r="X27" s="109">
        <v>2</v>
      </c>
      <c r="Y27" s="109"/>
      <c r="Z27" s="109"/>
      <c r="AA27" s="109">
        <v>2</v>
      </c>
      <c r="AB27" s="109"/>
      <c r="AC27" s="109"/>
      <c r="AD27" s="109">
        <v>1</v>
      </c>
      <c r="AE27" s="109"/>
      <c r="AF27" s="109"/>
      <c r="AG27" s="109">
        <v>1</v>
      </c>
      <c r="AH27" s="109"/>
      <c r="AI27" s="109"/>
      <c r="AJ27" s="109">
        <v>2</v>
      </c>
      <c r="AK27" s="109"/>
      <c r="AL27" s="109"/>
      <c r="AM27" s="109">
        <v>1</v>
      </c>
      <c r="AN27" s="109"/>
      <c r="AO27" s="109"/>
      <c r="AP27" s="109">
        <v>0.3</v>
      </c>
      <c r="AQ27" s="109"/>
      <c r="AR27" s="109"/>
      <c r="AS27" s="109">
        <v>1</v>
      </c>
      <c r="AT27" s="109"/>
      <c r="AU27" s="109"/>
      <c r="AV27" s="109">
        <v>1</v>
      </c>
      <c r="AW27" s="109"/>
      <c r="AX27" s="109"/>
      <c r="AY27" s="109">
        <v>2</v>
      </c>
    </row>
    <row r="28" spans="1:51" ht="30" hidden="1">
      <c r="A28" s="54"/>
      <c r="B28" s="107" t="s">
        <v>70</v>
      </c>
      <c r="C28" s="31"/>
      <c r="D28" s="31"/>
      <c r="E28" s="110">
        <f t="shared" si="3"/>
        <v>0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</row>
    <row r="29" spans="1:51" ht="30" hidden="1">
      <c r="A29" s="54"/>
      <c r="B29" s="107" t="s">
        <v>71</v>
      </c>
      <c r="C29" s="31"/>
      <c r="D29" s="31"/>
      <c r="E29" s="110">
        <f t="shared" si="3"/>
        <v>48.6</v>
      </c>
      <c r="F29" s="109">
        <v>3.6</v>
      </c>
      <c r="G29" s="109"/>
      <c r="H29" s="109"/>
      <c r="I29" s="109">
        <v>5.4</v>
      </c>
      <c r="J29" s="109"/>
      <c r="K29" s="109"/>
      <c r="L29" s="109">
        <v>3</v>
      </c>
      <c r="M29" s="109"/>
      <c r="N29" s="109"/>
      <c r="O29" s="109">
        <v>5.4</v>
      </c>
      <c r="P29" s="109"/>
      <c r="Q29" s="109"/>
      <c r="R29" s="109">
        <v>5.4</v>
      </c>
      <c r="S29" s="109"/>
      <c r="T29" s="109"/>
      <c r="U29" s="109">
        <v>3</v>
      </c>
      <c r="V29" s="109"/>
      <c r="W29" s="109"/>
      <c r="X29" s="109">
        <v>5.4</v>
      </c>
      <c r="Y29" s="109"/>
      <c r="Z29" s="109"/>
      <c r="AA29" s="109">
        <v>3.6</v>
      </c>
      <c r="AB29" s="109"/>
      <c r="AC29" s="109"/>
      <c r="AD29" s="109">
        <v>3</v>
      </c>
      <c r="AE29" s="109"/>
      <c r="AF29" s="109"/>
      <c r="AG29" s="109">
        <v>1.8</v>
      </c>
      <c r="AH29" s="109"/>
      <c r="AI29" s="109"/>
      <c r="AJ29" s="109">
        <v>2.4</v>
      </c>
      <c r="AK29" s="109"/>
      <c r="AL29" s="109"/>
      <c r="AM29" s="109">
        <v>1.2</v>
      </c>
      <c r="AN29" s="109"/>
      <c r="AO29" s="109"/>
      <c r="AP29" s="109"/>
      <c r="AQ29" s="109"/>
      <c r="AR29" s="109"/>
      <c r="AS29" s="109">
        <v>0.6</v>
      </c>
      <c r="AT29" s="109"/>
      <c r="AU29" s="109"/>
      <c r="AV29" s="109">
        <v>0.6</v>
      </c>
      <c r="AW29" s="109"/>
      <c r="AX29" s="109"/>
      <c r="AY29" s="109">
        <v>4.2</v>
      </c>
    </row>
    <row r="30" spans="1:51" ht="30" hidden="1">
      <c r="A30" s="54"/>
      <c r="B30" s="42" t="s">
        <v>7</v>
      </c>
      <c r="C30" s="55"/>
      <c r="D30" s="55"/>
      <c r="E30" s="108">
        <f t="shared" si="3"/>
        <v>0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</row>
    <row r="31" spans="1:51" ht="15.75" hidden="1">
      <c r="A31" s="54"/>
      <c r="B31" s="42" t="s">
        <v>6</v>
      </c>
      <c r="C31" s="55"/>
      <c r="D31" s="55"/>
      <c r="E31" s="108">
        <f>F31+I31+L31+O31+R31+U31+X31+AA31+AD31+AG31+AJ31+AM31+AP31+AS31+AV31+AY31+BB31+BE31+BH31+BK31+BN31+BQ31+BT31+BW31+BZ31+CC31+CF31+CI31+CL31+CO31+CP31+0.26</f>
        <v>115.35</v>
      </c>
      <c r="F31" s="109">
        <v>10.78</v>
      </c>
      <c r="G31" s="109"/>
      <c r="H31" s="109"/>
      <c r="I31" s="109">
        <v>14.05</v>
      </c>
      <c r="J31" s="109"/>
      <c r="K31" s="109"/>
      <c r="L31" s="109">
        <v>4.5</v>
      </c>
      <c r="M31" s="109"/>
      <c r="N31" s="109"/>
      <c r="O31" s="109">
        <v>10.24</v>
      </c>
      <c r="P31" s="109"/>
      <c r="Q31" s="109"/>
      <c r="R31" s="109">
        <v>5.4</v>
      </c>
      <c r="S31" s="109"/>
      <c r="T31" s="109"/>
      <c r="U31" s="109">
        <v>2.4</v>
      </c>
      <c r="V31" s="109"/>
      <c r="W31" s="109"/>
      <c r="X31" s="109">
        <v>6.77</v>
      </c>
      <c r="Y31" s="109"/>
      <c r="Z31" s="109"/>
      <c r="AA31" s="109">
        <v>11.85</v>
      </c>
      <c r="AB31" s="109"/>
      <c r="AC31" s="109"/>
      <c r="AD31" s="109">
        <v>3.9</v>
      </c>
      <c r="AE31" s="109"/>
      <c r="AF31" s="109"/>
      <c r="AG31" s="109">
        <v>4.17</v>
      </c>
      <c r="AH31" s="109"/>
      <c r="AI31" s="109"/>
      <c r="AJ31" s="109">
        <v>7.03</v>
      </c>
      <c r="AK31" s="109"/>
      <c r="AL31" s="109"/>
      <c r="AM31" s="109">
        <v>4.91</v>
      </c>
      <c r="AN31" s="109"/>
      <c r="AO31" s="109"/>
      <c r="AP31" s="109">
        <v>0.74</v>
      </c>
      <c r="AQ31" s="109"/>
      <c r="AR31" s="109"/>
      <c r="AS31" s="109">
        <v>16.63</v>
      </c>
      <c r="AT31" s="109"/>
      <c r="AU31" s="109"/>
      <c r="AV31" s="109">
        <v>2.33</v>
      </c>
      <c r="AW31" s="109"/>
      <c r="AX31" s="109"/>
      <c r="AY31" s="109">
        <v>9.39</v>
      </c>
    </row>
    <row r="32" spans="1:51" ht="15.75" hidden="1">
      <c r="A32" s="54"/>
      <c r="B32" s="42" t="s">
        <v>66</v>
      </c>
      <c r="C32" s="55"/>
      <c r="D32" s="55"/>
      <c r="E32" s="108">
        <f>F32+I32+L32+O32+R32+U32+X32+AA32+AD32+AG32+AJ32+AM32+AP32+AS32+AV32+AY32+BB32+BE32+BH32+BK32+BN32+BQ32+BT32+BW32+BZ32+CC32+CF32+CI32+CL32+CO32</f>
        <v>360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>
        <v>360</v>
      </c>
      <c r="AQ32" s="109"/>
      <c r="AR32" s="109"/>
      <c r="AS32" s="109"/>
      <c r="AT32" s="109"/>
      <c r="AU32" s="109"/>
      <c r="AV32" s="109"/>
      <c r="AW32" s="109"/>
      <c r="AX32" s="109"/>
      <c r="AY32" s="109"/>
    </row>
    <row r="33" spans="1:51" ht="15.75">
      <c r="A33" s="20"/>
      <c r="B33" s="21" t="s">
        <v>16</v>
      </c>
      <c r="C33" s="22"/>
      <c r="D33" s="22"/>
      <c r="E33" s="111">
        <f aca="true" t="shared" si="4" ref="E33:AY33">E10/E34*100</f>
        <v>98.51846313616535</v>
      </c>
      <c r="F33" s="112">
        <f t="shared" si="4"/>
        <v>99.99369092636915</v>
      </c>
      <c r="G33" s="112" t="e">
        <f t="shared" si="4"/>
        <v>#DIV/0!</v>
      </c>
      <c r="H33" s="112" t="e">
        <f t="shared" si="4"/>
        <v>#DIV/0!</v>
      </c>
      <c r="I33" s="112">
        <f t="shared" si="4"/>
        <v>95.98418240078132</v>
      </c>
      <c r="J33" s="112" t="e">
        <f t="shared" si="4"/>
        <v>#DIV/0!</v>
      </c>
      <c r="K33" s="112" t="e">
        <f t="shared" si="4"/>
        <v>#DIV/0!</v>
      </c>
      <c r="L33" s="112">
        <f t="shared" si="4"/>
        <v>98.92273297550207</v>
      </c>
      <c r="M33" s="112" t="e">
        <f t="shared" si="4"/>
        <v>#DIV/0!</v>
      </c>
      <c r="N33" s="112" t="e">
        <f t="shared" si="4"/>
        <v>#DIV/0!</v>
      </c>
      <c r="O33" s="112">
        <f t="shared" si="4"/>
        <v>98.44567937446655</v>
      </c>
      <c r="P33" s="112" t="e">
        <f t="shared" si="4"/>
        <v>#DIV/0!</v>
      </c>
      <c r="Q33" s="112" t="e">
        <f t="shared" si="4"/>
        <v>#DIV/0!</v>
      </c>
      <c r="R33" s="112">
        <f t="shared" si="4"/>
        <v>97.96166196070835</v>
      </c>
      <c r="S33" s="112" t="e">
        <f t="shared" si="4"/>
        <v>#DIV/0!</v>
      </c>
      <c r="T33" s="112" t="e">
        <f t="shared" si="4"/>
        <v>#DIV/0!</v>
      </c>
      <c r="U33" s="112">
        <f t="shared" si="4"/>
        <v>97.94624137199935</v>
      </c>
      <c r="V33" s="112" t="e">
        <f t="shared" si="4"/>
        <v>#DIV/0!</v>
      </c>
      <c r="W33" s="112" t="e">
        <f t="shared" si="4"/>
        <v>#DIV/0!</v>
      </c>
      <c r="X33" s="112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  <c r="AH33" s="23" t="e">
        <f t="shared" si="4"/>
        <v>#DIV/0!</v>
      </c>
      <c r="AI33" s="23" t="e">
        <f t="shared" si="4"/>
        <v>#DIV/0!</v>
      </c>
      <c r="AJ33" s="23">
        <f t="shared" si="4"/>
        <v>97.399904611291</v>
      </c>
      <c r="AK33" s="23" t="e">
        <f t="shared" si="4"/>
        <v>#DIV/0!</v>
      </c>
      <c r="AL33" s="23" t="e">
        <f t="shared" si="4"/>
        <v>#DIV/0!</v>
      </c>
      <c r="AM33" s="23">
        <f t="shared" si="4"/>
        <v>98.12813803832829</v>
      </c>
      <c r="AN33" s="23" t="e">
        <f t="shared" si="4"/>
        <v>#DIV/0!</v>
      </c>
      <c r="AO33" s="23" t="e">
        <f t="shared" si="4"/>
        <v>#DIV/0!</v>
      </c>
      <c r="AP33" s="23">
        <f t="shared" si="4"/>
        <v>97.83220123116114</v>
      </c>
      <c r="AQ33" s="23" t="e">
        <f t="shared" si="4"/>
        <v>#DIV/0!</v>
      </c>
      <c r="AR33" s="23" t="e">
        <f t="shared" si="4"/>
        <v>#DIV/0!</v>
      </c>
      <c r="AS33" s="23">
        <f t="shared" si="4"/>
        <v>98.78129463950079</v>
      </c>
      <c r="AT33" s="23" t="e">
        <f t="shared" si="4"/>
        <v>#DIV/0!</v>
      </c>
      <c r="AU33" s="23" t="e">
        <f t="shared" si="4"/>
        <v>#DIV/0!</v>
      </c>
      <c r="AV33" s="23">
        <f t="shared" si="4"/>
        <v>96.08946186150992</v>
      </c>
      <c r="AW33" s="23" t="e">
        <f t="shared" si="4"/>
        <v>#DIV/0!</v>
      </c>
      <c r="AX33" s="23" t="e">
        <f t="shared" si="4"/>
        <v>#DIV/0!</v>
      </c>
      <c r="AY33" s="57">
        <f t="shared" si="4"/>
        <v>100.34758102395492</v>
      </c>
    </row>
    <row r="34" spans="1:51" ht="15.75">
      <c r="A34" s="24"/>
      <c r="B34" s="25" t="s">
        <v>17</v>
      </c>
      <c r="C34" s="26"/>
      <c r="D34" s="26"/>
      <c r="E34" s="27">
        <f>E35+E37</f>
        <v>37717.590000000004</v>
      </c>
      <c r="F34" s="27">
        <f aca="true" t="shared" si="5" ref="F34:AY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  <c r="AH34" s="27">
        <f t="shared" si="5"/>
        <v>0</v>
      </c>
      <c r="AI34" s="27">
        <f t="shared" si="5"/>
        <v>0</v>
      </c>
      <c r="AJ34" s="27">
        <f t="shared" si="5"/>
        <v>1991.85</v>
      </c>
      <c r="AK34" s="27">
        <f t="shared" si="5"/>
        <v>0</v>
      </c>
      <c r="AL34" s="27">
        <f t="shared" si="5"/>
        <v>0</v>
      </c>
      <c r="AM34" s="27">
        <f t="shared" si="5"/>
        <v>1414.1</v>
      </c>
      <c r="AN34" s="27">
        <f t="shared" si="5"/>
        <v>0</v>
      </c>
      <c r="AO34" s="27">
        <f t="shared" si="5"/>
        <v>0</v>
      </c>
      <c r="AP34" s="27">
        <f t="shared" si="5"/>
        <v>1130.6399999999999</v>
      </c>
      <c r="AQ34" s="27">
        <f t="shared" si="5"/>
        <v>0</v>
      </c>
      <c r="AR34" s="27">
        <f t="shared" si="5"/>
        <v>0</v>
      </c>
      <c r="AS34" s="27">
        <f t="shared" si="5"/>
        <v>1330.1</v>
      </c>
      <c r="AT34" s="27">
        <f t="shared" si="5"/>
        <v>0</v>
      </c>
      <c r="AU34" s="27">
        <f t="shared" si="5"/>
        <v>0</v>
      </c>
      <c r="AV34" s="27">
        <f t="shared" si="5"/>
        <v>1023.9</v>
      </c>
      <c r="AW34" s="27">
        <f t="shared" si="5"/>
        <v>0</v>
      </c>
      <c r="AX34" s="27">
        <f t="shared" si="5"/>
        <v>0</v>
      </c>
      <c r="AY34" s="27">
        <f t="shared" si="5"/>
        <v>2661.25</v>
      </c>
    </row>
    <row r="35" spans="1:51" ht="31.5">
      <c r="A35" s="113" t="s">
        <v>18</v>
      </c>
      <c r="B35" s="101" t="s">
        <v>13</v>
      </c>
      <c r="C35" s="114"/>
      <c r="D35" s="114"/>
      <c r="E35" s="115">
        <f>F35+I35+L35+O35+R35+U35+X35+AA35+AD35+AG35+AJ35+AM35+AP35+AS35+AV35+AY35+BB35+BE35+BH35+BK35+BN35+BQ35+BT35+BW35+BZ35+CC35+CF35+CI35+CL35+CO35</f>
        <v>35876.48</v>
      </c>
      <c r="F35" s="116">
        <v>2419.01</v>
      </c>
      <c r="G35" s="117"/>
      <c r="H35" s="117"/>
      <c r="I35" s="116">
        <v>3802.86</v>
      </c>
      <c r="J35" s="117"/>
      <c r="K35" s="117"/>
      <c r="L35" s="116">
        <v>2065.78</v>
      </c>
      <c r="M35" s="117"/>
      <c r="N35" s="117"/>
      <c r="O35" s="116">
        <v>3695.02</v>
      </c>
      <c r="P35" s="117"/>
      <c r="Q35" s="117"/>
      <c r="R35" s="116">
        <v>3810.85</v>
      </c>
      <c r="S35" s="117"/>
      <c r="T35" s="117"/>
      <c r="U35" s="116">
        <v>2076.77</v>
      </c>
      <c r="V35" s="117"/>
      <c r="W35" s="117"/>
      <c r="X35" s="116">
        <v>3945.31</v>
      </c>
      <c r="Y35" s="116"/>
      <c r="Z35" s="116"/>
      <c r="AA35" s="116">
        <v>2471.61</v>
      </c>
      <c r="AB35" s="116"/>
      <c r="AC35" s="116"/>
      <c r="AD35" s="116">
        <v>1763.91</v>
      </c>
      <c r="AE35" s="116"/>
      <c r="AF35" s="116"/>
      <c r="AG35" s="116">
        <v>1116.26</v>
      </c>
      <c r="AH35" s="116"/>
      <c r="AI35" s="116"/>
      <c r="AJ35" s="116">
        <v>1850.22</v>
      </c>
      <c r="AK35" s="116"/>
      <c r="AL35" s="116"/>
      <c r="AM35" s="116">
        <v>1381</v>
      </c>
      <c r="AN35" s="116"/>
      <c r="AO35" s="116"/>
      <c r="AP35" s="116">
        <v>601.4</v>
      </c>
      <c r="AQ35" s="116"/>
      <c r="AR35" s="116"/>
      <c r="AS35" s="116">
        <v>1290.04</v>
      </c>
      <c r="AT35" s="116"/>
      <c r="AU35" s="116"/>
      <c r="AV35" s="116">
        <v>1004.52</v>
      </c>
      <c r="AW35" s="116"/>
      <c r="AX35" s="116"/>
      <c r="AY35" s="116">
        <v>2581.92</v>
      </c>
    </row>
    <row r="36" spans="1:51" ht="31.5" hidden="1">
      <c r="A36" s="79"/>
      <c r="B36" s="16" t="s">
        <v>106</v>
      </c>
      <c r="C36" s="18"/>
      <c r="D36" s="18"/>
      <c r="E36" s="63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  <c r="AW36" s="32"/>
      <c r="AX36" s="32"/>
      <c r="AY36" s="31"/>
    </row>
    <row r="37" spans="1:51" ht="15.75">
      <c r="A37" s="118" t="s">
        <v>19</v>
      </c>
      <c r="B37" s="81" t="s">
        <v>0</v>
      </c>
      <c r="C37" s="119"/>
      <c r="D37" s="90"/>
      <c r="E37" s="35">
        <f>E38+E39+E40+E41+E42+E43+E44+E45+E46+E47+E48+E49+E50+E51+E52+E53+E54+E55+E56-0.01</f>
        <v>1841.1100000000001</v>
      </c>
      <c r="F37" s="35">
        <f aca="true" t="shared" si="6" ref="F37:AY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  <c r="AH37" s="35">
        <f t="shared" si="6"/>
        <v>0</v>
      </c>
      <c r="AI37" s="35">
        <f t="shared" si="6"/>
        <v>0</v>
      </c>
      <c r="AJ37" s="35">
        <f t="shared" si="6"/>
        <v>141.63</v>
      </c>
      <c r="AK37" s="35">
        <f t="shared" si="6"/>
        <v>0</v>
      </c>
      <c r="AL37" s="35">
        <f t="shared" si="6"/>
        <v>0</v>
      </c>
      <c r="AM37" s="35">
        <f t="shared" si="6"/>
        <v>33.099999999999994</v>
      </c>
      <c r="AN37" s="35">
        <f t="shared" si="6"/>
        <v>0</v>
      </c>
      <c r="AO37" s="35">
        <f t="shared" si="6"/>
        <v>0</v>
      </c>
      <c r="AP37" s="35">
        <f t="shared" si="6"/>
        <v>529.24</v>
      </c>
      <c r="AQ37" s="35">
        <f t="shared" si="6"/>
        <v>0</v>
      </c>
      <c r="AR37" s="35">
        <f t="shared" si="6"/>
        <v>0</v>
      </c>
      <c r="AS37" s="35">
        <f t="shared" si="6"/>
        <v>40.06</v>
      </c>
      <c r="AT37" s="35">
        <f t="shared" si="6"/>
        <v>0</v>
      </c>
      <c r="AU37" s="35">
        <f t="shared" si="6"/>
        <v>0</v>
      </c>
      <c r="AV37" s="35">
        <f t="shared" si="6"/>
        <v>19.380000000000003</v>
      </c>
      <c r="AW37" s="35">
        <f t="shared" si="6"/>
        <v>0</v>
      </c>
      <c r="AX37" s="35">
        <f t="shared" si="6"/>
        <v>0</v>
      </c>
      <c r="AY37" s="35">
        <f t="shared" si="6"/>
        <v>79.33</v>
      </c>
    </row>
    <row r="38" spans="1:51" ht="15.75" hidden="1">
      <c r="A38" s="28" t="s">
        <v>20</v>
      </c>
      <c r="B38" s="18" t="s">
        <v>14</v>
      </c>
      <c r="C38" s="33"/>
      <c r="D38" s="29"/>
      <c r="E38" s="110">
        <f>F38+I38+L38+O38+R38+U38+X38+AA38+AD38+AG38+AJ38+AM38+AP38+AS38+AV38+AY38+BB38+BE38+BH38+BK38+BN38+BQ38+BT38+BW38+BZ38+CC38+CF38+CI38+CL38+CO38-0.1</f>
        <v>3.97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9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  <c r="AW38" s="17"/>
      <c r="AX38" s="17"/>
      <c r="AY38" s="17">
        <v>0.39</v>
      </c>
    </row>
    <row r="39" spans="1:51" ht="15.75" hidden="1">
      <c r="A39" s="28"/>
      <c r="B39" s="18" t="s">
        <v>44</v>
      </c>
      <c r="C39" s="29"/>
      <c r="D39" s="29"/>
      <c r="E39" s="110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30">
      <c r="A40" s="37"/>
      <c r="B40" s="18" t="s">
        <v>1</v>
      </c>
      <c r="C40" s="29"/>
      <c r="D40" s="29"/>
      <c r="E40" s="110">
        <f>F40+I40+L40+O40+R40+U40+X40+AA40+AD40+AG40+AJ40+AM40+AP40+AS40+AV40+AY40+BB40+BE40+BH40+BK40+BN40+BQ40+BT40+BW40+BZ40+CC40+CF40+CI40+CL40+CO40+CP40-0.97</f>
        <v>529.5300000000001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9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  <c r="AW40" s="17"/>
      <c r="AX40" s="17"/>
      <c r="AY40" s="109">
        <v>11.11</v>
      </c>
    </row>
    <row r="41" spans="1:51" ht="0.75" customHeight="1">
      <c r="A41" s="37"/>
      <c r="B41" s="18" t="s">
        <v>38</v>
      </c>
      <c r="C41" s="29"/>
      <c r="D41" s="29"/>
      <c r="E41" s="110">
        <f>F41+I41+L41+O41+R41+U41+X41+AA41+AD41+AG41+AJ41+AM41+AP41+AS41+AV41+AY41+BB41+BE41+BH41+BK41+BN41+BQ41+BT41+BW41+BZ41+CC41+CF41+CI41+CL41+CO41+2.46</f>
        <v>95.34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  <c r="AW41" s="17"/>
      <c r="AX41" s="17"/>
      <c r="AY41" s="17">
        <v>6.12</v>
      </c>
    </row>
    <row r="42" spans="1:51" ht="30" hidden="1">
      <c r="A42" s="37"/>
      <c r="B42" s="18" t="s">
        <v>15</v>
      </c>
      <c r="C42" s="29"/>
      <c r="D42" s="29"/>
      <c r="E42" s="110">
        <f t="shared" si="7"/>
        <v>49.2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  <c r="AW42" s="17"/>
      <c r="AX42" s="17"/>
      <c r="AY42" s="17">
        <v>4.2</v>
      </c>
    </row>
    <row r="43" spans="1:51" ht="30" hidden="1">
      <c r="A43" s="37"/>
      <c r="B43" s="18" t="s">
        <v>43</v>
      </c>
      <c r="C43" s="29"/>
      <c r="D43" s="29"/>
      <c r="E43" s="110">
        <f t="shared" si="7"/>
        <v>9.6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  <c r="AW43" s="17"/>
      <c r="AX43" s="17"/>
      <c r="AY43" s="17">
        <v>2.4</v>
      </c>
    </row>
    <row r="44" spans="1:51" ht="30" hidden="1">
      <c r="A44" s="37"/>
      <c r="B44" s="18" t="s">
        <v>63</v>
      </c>
      <c r="C44" s="29"/>
      <c r="D44" s="29"/>
      <c r="E44" s="110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5.75" hidden="1">
      <c r="A45" s="37"/>
      <c r="B45" s="18" t="s">
        <v>41</v>
      </c>
      <c r="C45" s="29"/>
      <c r="D45" s="29"/>
      <c r="E45" s="110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456.09000000000003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  <c r="AW46" s="17"/>
      <c r="AX46" s="17"/>
      <c r="AY46" s="17">
        <v>32.91</v>
      </c>
    </row>
    <row r="47" spans="1:51" ht="15.75" hidden="1">
      <c r="A47" s="37"/>
      <c r="B47" s="19" t="s">
        <v>2</v>
      </c>
      <c r="C47" s="29"/>
      <c r="D47" s="29"/>
      <c r="E47" s="110">
        <f>F47+I47+L47+O47+R47+U47+X47+AA47+AD47+AG47+AJ47+AM47+AP47+AS47+AV47+AY47+BB47+BE47+BH47+BK47+BN47+BQ47+BT47+BW47+BZ47+CC47+CF47+CI47+CL47+CO47-0.01</f>
        <v>36.23</v>
      </c>
      <c r="F47" s="17">
        <v>2.48</v>
      </c>
      <c r="G47" s="17"/>
      <c r="H47" s="17"/>
      <c r="I47" s="109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9">
        <v>0.57</v>
      </c>
      <c r="AQ47" s="17"/>
      <c r="AR47" s="17"/>
      <c r="AS47" s="17">
        <v>1.14</v>
      </c>
      <c r="AT47" s="17"/>
      <c r="AU47" s="17"/>
      <c r="AV47" s="17">
        <v>0.9</v>
      </c>
      <c r="AW47" s="17"/>
      <c r="AX47" s="17"/>
      <c r="AY47" s="17">
        <v>2.61</v>
      </c>
    </row>
    <row r="48" spans="1:51" ht="30" hidden="1">
      <c r="A48" s="37"/>
      <c r="B48" s="18" t="s">
        <v>40</v>
      </c>
      <c r="C48" s="29"/>
      <c r="D48" s="29"/>
      <c r="E48" s="110">
        <f>F48+I48+L48+O48+R48+U48+X48+AA48+AD48+AG48+AJ48+AM48+AP48+AS48+AV48+AY48+BB48+BE48+BH48+BK48+BN48+BQ48+BT48+BW48+BZ48+CC48+CF48+CI48+CL48+CO48+0.27</f>
        <v>17.069999999999997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  <c r="AW48" s="17"/>
      <c r="AX48" s="17"/>
      <c r="AY48" s="17">
        <v>3.6</v>
      </c>
    </row>
    <row r="49" spans="1:51" ht="30" hidden="1">
      <c r="A49" s="37"/>
      <c r="B49" s="18" t="s">
        <v>42</v>
      </c>
      <c r="C49" s="29"/>
      <c r="D49" s="29"/>
      <c r="E49" s="110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30" hidden="1">
      <c r="A50" s="37"/>
      <c r="B50" s="18" t="s">
        <v>64</v>
      </c>
      <c r="C50" s="29"/>
      <c r="D50" s="29"/>
      <c r="E50" s="110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hidden="1">
      <c r="A51" s="37"/>
      <c r="B51" s="18" t="s">
        <v>39</v>
      </c>
      <c r="C51" s="29"/>
      <c r="D51" s="29"/>
      <c r="E51" s="110">
        <f>F51+I51+L51+O51+R51+U51+X51+AA51+AD51+AG51+AJ51+AM51+AP51+AS51+AV51+AY51+BB51+BE51+BH51+BK51+BN51+BQ51+BT51+BW51+BZ51+CC51+CF51+CI51+CL51+CO51-0.8</f>
        <v>29.799999999999994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  <c r="AW51" s="17"/>
      <c r="AX51" s="17"/>
      <c r="AY51" s="17">
        <v>2.4</v>
      </c>
    </row>
    <row r="52" spans="1:51" ht="30" hidden="1">
      <c r="A52" s="37"/>
      <c r="B52" s="18" t="s">
        <v>71</v>
      </c>
      <c r="C52" s="29"/>
      <c r="D52" s="29"/>
      <c r="E52" s="110">
        <f>F52+I52+L52+O52+R52+U52+X52+AA52+AD52+AG52+AJ52+AM52+AP52+AS52+AV52+AY52+BB52+BE52+BH52+BK52+BN52+BQ52+BT52+BW52+BZ52+CC52+CF52+CI52+CL52+CO52</f>
        <v>48.6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  <c r="AW52" s="17"/>
      <c r="AX52" s="17"/>
      <c r="AY52" s="17">
        <v>4.2</v>
      </c>
    </row>
    <row r="53" spans="1:51" ht="30" hidden="1">
      <c r="A53" s="37"/>
      <c r="B53" s="18" t="s">
        <v>70</v>
      </c>
      <c r="C53" s="29"/>
      <c r="D53" s="29"/>
      <c r="E53" s="110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30" hidden="1">
      <c r="A54" s="37"/>
      <c r="B54" s="19" t="s">
        <v>7</v>
      </c>
      <c r="C54" s="29"/>
      <c r="D54" s="29"/>
      <c r="E54" s="110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5.75" hidden="1">
      <c r="A55" s="37"/>
      <c r="B55" s="19" t="s">
        <v>6</v>
      </c>
      <c r="C55" s="29"/>
      <c r="D55" s="29"/>
      <c r="E55" s="110">
        <f>F55+I55+L55+O55+R55+U55+X55+AA55+AD55+AG55+AJ55+AM55+AP55+AS55+AV55+AY55+BB55+BE55+BH55+BK55+BN55+BQ55+BT55+BW55+BZ55+CC55+CF55+CI55+CL55+CO55+0.63</f>
        <v>115.71999999999998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9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  <c r="AW55" s="17"/>
      <c r="AX55" s="17"/>
      <c r="AY55" s="17">
        <v>9.39</v>
      </c>
    </row>
    <row r="56" spans="1:51" ht="15.75" hidden="1">
      <c r="A56" s="37"/>
      <c r="B56" s="19" t="s">
        <v>66</v>
      </c>
      <c r="C56" s="29"/>
      <c r="D56" s="29"/>
      <c r="E56" s="110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15.75">
      <c r="A57" s="38"/>
      <c r="B57" s="39" t="s">
        <v>56</v>
      </c>
      <c r="C57" s="24"/>
      <c r="D57" s="24"/>
      <c r="E57" s="40">
        <f>E58+E101+E125-0.21</f>
        <v>37798.219999999994</v>
      </c>
      <c r="F57" s="40">
        <f aca="true" t="shared" si="8" ref="F57:AY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  <c r="AH57" s="40">
        <f t="shared" si="8"/>
        <v>0.07</v>
      </c>
      <c r="AI57" s="40">
        <f t="shared" si="8"/>
        <v>0.07</v>
      </c>
      <c r="AJ57" s="40">
        <f t="shared" si="8"/>
        <v>1895.1799999999996</v>
      </c>
      <c r="AK57" s="40">
        <f t="shared" si="8"/>
        <v>0.07</v>
      </c>
      <c r="AL57" s="40">
        <f t="shared" si="8"/>
        <v>0.07</v>
      </c>
      <c r="AM57" s="40">
        <f t="shared" si="8"/>
        <v>1110.6099999999997</v>
      </c>
      <c r="AN57" s="40">
        <f t="shared" si="8"/>
        <v>0.07</v>
      </c>
      <c r="AO57" s="40">
        <f t="shared" si="8"/>
        <v>0.07</v>
      </c>
      <c r="AP57" s="40">
        <f t="shared" si="8"/>
        <v>465.59999999999997</v>
      </c>
      <c r="AQ57" s="40">
        <f t="shared" si="8"/>
        <v>0.07</v>
      </c>
      <c r="AR57" s="40">
        <f t="shared" si="8"/>
        <v>0.07</v>
      </c>
      <c r="AS57" s="40">
        <f t="shared" si="8"/>
        <v>924.4300000000001</v>
      </c>
      <c r="AT57" s="40">
        <f t="shared" si="8"/>
        <v>0.07</v>
      </c>
      <c r="AU57" s="40">
        <f t="shared" si="8"/>
        <v>0.07</v>
      </c>
      <c r="AV57" s="40">
        <f t="shared" si="8"/>
        <v>736.41</v>
      </c>
      <c r="AW57" s="40">
        <f t="shared" si="8"/>
        <v>0.07</v>
      </c>
      <c r="AX57" s="40">
        <f t="shared" si="8"/>
        <v>0.07</v>
      </c>
      <c r="AY57" s="40">
        <f t="shared" si="8"/>
        <v>2630.36</v>
      </c>
    </row>
    <row r="58" spans="1:51" ht="20.25">
      <c r="A58" s="38"/>
      <c r="B58" s="66" t="s">
        <v>77</v>
      </c>
      <c r="C58" s="24"/>
      <c r="D58" s="24"/>
      <c r="E58" s="40">
        <f>E59+E60+E61+E62+E63+E64+E65+E84+E97</f>
        <v>31001.849999999995</v>
      </c>
      <c r="F58" s="40">
        <f aca="true" t="shared" si="9" ref="F58:AY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  <c r="AH58" s="40">
        <f t="shared" si="9"/>
        <v>0</v>
      </c>
      <c r="AI58" s="40">
        <f t="shared" si="9"/>
        <v>0</v>
      </c>
      <c r="AJ58" s="40">
        <f t="shared" si="9"/>
        <v>1590.9199999999998</v>
      </c>
      <c r="AK58" s="40">
        <f t="shared" si="9"/>
        <v>0</v>
      </c>
      <c r="AL58" s="40">
        <f t="shared" si="9"/>
        <v>0</v>
      </c>
      <c r="AM58" s="40">
        <f t="shared" si="9"/>
        <v>882.5299999999999</v>
      </c>
      <c r="AN58" s="40">
        <f t="shared" si="9"/>
        <v>0</v>
      </c>
      <c r="AO58" s="40">
        <f t="shared" si="9"/>
        <v>0</v>
      </c>
      <c r="AP58" s="40">
        <f t="shared" si="9"/>
        <v>372.77</v>
      </c>
      <c r="AQ58" s="40">
        <f t="shared" si="9"/>
        <v>0</v>
      </c>
      <c r="AR58" s="40">
        <f t="shared" si="9"/>
        <v>0</v>
      </c>
      <c r="AS58" s="40">
        <f t="shared" si="9"/>
        <v>738.21</v>
      </c>
      <c r="AT58" s="40">
        <f t="shared" si="9"/>
        <v>0</v>
      </c>
      <c r="AU58" s="40">
        <f t="shared" si="9"/>
        <v>0</v>
      </c>
      <c r="AV58" s="40">
        <f t="shared" si="9"/>
        <v>590.15</v>
      </c>
      <c r="AW58" s="40">
        <f t="shared" si="9"/>
        <v>0</v>
      </c>
      <c r="AX58" s="40">
        <f t="shared" si="9"/>
        <v>0</v>
      </c>
      <c r="AY58" s="40">
        <f t="shared" si="9"/>
        <v>2204.2999999999997</v>
      </c>
    </row>
    <row r="59" spans="1:51" ht="15.75">
      <c r="A59" s="67">
        <v>1</v>
      </c>
      <c r="B59" s="30" t="s">
        <v>30</v>
      </c>
      <c r="C59" s="55">
        <v>273.04</v>
      </c>
      <c r="D59" s="36"/>
      <c r="E59" s="31">
        <f>F59+I59+L59+O59+R59+U59+X59+AA59+AD59+AG59+AJ59+AM59+AP59+AS59+AV59+AY59+BB59+BE59+BH59+BK59+BN59+BQ59+BT59+BW59+BZ59+CC59+CF59+CI59+CL59+CO59+0.04</f>
        <v>8430.390000000001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  <c r="AW59" s="32"/>
      <c r="AX59" s="32"/>
      <c r="AY59" s="31">
        <v>702.53</v>
      </c>
    </row>
    <row r="60" spans="1:51" ht="31.5">
      <c r="A60" s="67">
        <v>2</v>
      </c>
      <c r="B60" s="30" t="s">
        <v>61</v>
      </c>
      <c r="C60" s="8">
        <v>273.04</v>
      </c>
      <c r="D60" s="47">
        <v>0.77</v>
      </c>
      <c r="E60" s="31">
        <f>F60+I60+L60+O60+R60+U60+X60+AA60+AD60+AG60+AJ60+AM60+AP60+AS60+AV60+AY60+BB60+BE60+BH60+BK60+BN60+BQ60+BT60+BW60+BZ60+CC60+CF60+CI60+CL60+CO60+0.01</f>
        <v>2927.94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  <c r="AW60" s="32"/>
      <c r="AX60" s="32"/>
      <c r="AY60" s="31">
        <v>211.25</v>
      </c>
    </row>
    <row r="61" spans="1:51" ht="15.75" hidden="1">
      <c r="A61" s="67">
        <v>3</v>
      </c>
      <c r="B61" s="16" t="s">
        <v>46</v>
      </c>
      <c r="C61" s="33"/>
      <c r="D61" s="36"/>
      <c r="E61" s="120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5.75">
      <c r="A62" s="67">
        <v>3</v>
      </c>
      <c r="B62" s="53" t="s">
        <v>21</v>
      </c>
      <c r="C62" s="47" t="s">
        <v>57</v>
      </c>
      <c r="D62" s="31"/>
      <c r="E62" s="63">
        <f>F62+I62+L62+O62+R62+U62+X62+AA62+AD62+AG62+AJ62+AM62+AP62+AS62+AV62+AY62+BB62+BE62+BH62+BK62+BN62+BQ62+BT62+BW62+BZ62+CC62+CF62+CI62+CL62+CO62-0.01</f>
        <v>9416.119999999997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  <c r="AW62" s="31"/>
      <c r="AX62" s="31"/>
      <c r="AY62" s="31">
        <v>707.54</v>
      </c>
    </row>
    <row r="63" spans="1:51" ht="15.75">
      <c r="A63" s="67">
        <v>4</v>
      </c>
      <c r="B63" s="53" t="s">
        <v>22</v>
      </c>
      <c r="C63" s="47">
        <v>0.202</v>
      </c>
      <c r="D63" s="36"/>
      <c r="E63" s="63">
        <f>F63+I63+L63+O63+R63+U63+X63+AA63+AD63+AG63+AJ63+AM63+AP63+AS63+AV63+AY63+BB63+BE63+BH63+BK63+BN63+BQ63+BT63+BW63+BZ63+CC63+CF63+CI63+CL63+CO63+0.01</f>
        <v>1902.05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  <c r="AW63" s="32"/>
      <c r="AX63" s="32"/>
      <c r="AY63" s="31">
        <v>142.92</v>
      </c>
    </row>
    <row r="64" spans="1:51" ht="47.25">
      <c r="A64" s="67">
        <v>5</v>
      </c>
      <c r="B64" s="53" t="s">
        <v>23</v>
      </c>
      <c r="C64" s="36"/>
      <c r="D64" s="36"/>
      <c r="E64" s="63">
        <f>F64+I64+L64+O64+R64+U64+X64+AA64+AD64+AG64+AJ64+AM64+AP64+AS64+AV64+AY64+BB64+BE64+BH64+BK64+BN64+BQ64+BT64+BW64+BZ64+CC64+CF64+CI64+CL64+CO64</f>
        <v>363.0999999999999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  <c r="AW64" s="31"/>
      <c r="AX64" s="31"/>
      <c r="AY64" s="31">
        <v>26.2</v>
      </c>
    </row>
    <row r="65" spans="1:51" ht="15.75">
      <c r="A65" s="80">
        <v>6</v>
      </c>
      <c r="B65" s="88" t="s">
        <v>24</v>
      </c>
      <c r="C65" s="89"/>
      <c r="D65" s="90"/>
      <c r="E65" s="35">
        <f>E66+E67+E68+E69+E70+E71+E72+E73+E74+E76+E77+E79+E78+E75+E80+E81+E82+E83+0.02</f>
        <v>7064.87</v>
      </c>
      <c r="F65" s="35">
        <f aca="true" t="shared" si="10" ref="F65:AY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  <c r="AH65" s="35">
        <f t="shared" si="10"/>
        <v>0</v>
      </c>
      <c r="AI65" s="35">
        <f t="shared" si="10"/>
        <v>0</v>
      </c>
      <c r="AJ65" s="35">
        <f t="shared" si="10"/>
        <v>429.8</v>
      </c>
      <c r="AK65" s="35">
        <f t="shared" si="10"/>
        <v>0</v>
      </c>
      <c r="AL65" s="35">
        <f t="shared" si="10"/>
        <v>0</v>
      </c>
      <c r="AM65" s="35">
        <f t="shared" si="10"/>
        <v>63.099999999999994</v>
      </c>
      <c r="AN65" s="35">
        <f t="shared" si="10"/>
        <v>0</v>
      </c>
      <c r="AO65" s="35">
        <f t="shared" si="10"/>
        <v>0</v>
      </c>
      <c r="AP65" s="35">
        <f t="shared" si="10"/>
        <v>19.25</v>
      </c>
      <c r="AQ65" s="35">
        <f t="shared" si="10"/>
        <v>0</v>
      </c>
      <c r="AR65" s="35">
        <f t="shared" si="10"/>
        <v>0</v>
      </c>
      <c r="AS65" s="35">
        <f t="shared" si="10"/>
        <v>23.72</v>
      </c>
      <c r="AT65" s="35">
        <f t="shared" si="10"/>
        <v>0</v>
      </c>
      <c r="AU65" s="35">
        <f t="shared" si="10"/>
        <v>0</v>
      </c>
      <c r="AV65" s="35">
        <f t="shared" si="10"/>
        <v>22.72</v>
      </c>
      <c r="AW65" s="35">
        <f t="shared" si="10"/>
        <v>0</v>
      </c>
      <c r="AX65" s="35">
        <f t="shared" si="10"/>
        <v>0</v>
      </c>
      <c r="AY65" s="35">
        <f t="shared" si="10"/>
        <v>349.95</v>
      </c>
    </row>
    <row r="66" spans="1:51" ht="15.75">
      <c r="A66" s="67"/>
      <c r="B66" s="42" t="s">
        <v>60</v>
      </c>
      <c r="C66" s="36"/>
      <c r="D66" s="36"/>
      <c r="E66" s="63">
        <f>F66+I66+L66+O66+R66+U66+X66+AA66+AD66+AG66+AJ66+AM66+AP66+AS66+AV66+AY66+BB66+BE66+BH66+BK66+BN66+BQ66+BT66+BW66+BZ66+CC66+CF66+CI66+CL66+CO66</f>
        <v>95.25999999999998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1:51" ht="15.75">
      <c r="A67" s="67"/>
      <c r="B67" s="42" t="s">
        <v>8</v>
      </c>
      <c r="C67" s="31">
        <v>2109</v>
      </c>
      <c r="D67" s="31">
        <v>0.182</v>
      </c>
      <c r="E67" s="63">
        <f>F67+I67+L67+O67+R67+U67+X67+AA67+AD67+AG67+AJ67+AM67+AP67+AS67+AV67+AY67+BB67+BE67+BH67+BK67+BN67+BQ67+BT67+BW67+BZ67+CC67+CF67+CI67+CL67+CO67+0.09</f>
        <v>2332.94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61">
        <v>32.26</v>
      </c>
      <c r="AK67" s="32"/>
      <c r="AL67" s="32"/>
      <c r="AM67" s="61">
        <v>38.33</v>
      </c>
      <c r="AN67" s="32"/>
      <c r="AO67" s="32"/>
      <c r="AP67" s="61">
        <v>9.18</v>
      </c>
      <c r="AQ67" s="32"/>
      <c r="AR67" s="32"/>
      <c r="AS67" s="61">
        <v>3.51</v>
      </c>
      <c r="AT67" s="32"/>
      <c r="AU67" s="32"/>
      <c r="AV67" s="61"/>
      <c r="AW67" s="32"/>
      <c r="AX67" s="32"/>
      <c r="AY67" s="61">
        <v>22</v>
      </c>
    </row>
    <row r="68" spans="1:51" ht="15.75">
      <c r="A68" s="67"/>
      <c r="B68" s="42" t="s">
        <v>107</v>
      </c>
      <c r="C68" s="31"/>
      <c r="D68" s="31"/>
      <c r="E68" s="63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61">
        <v>38.06</v>
      </c>
      <c r="V68" s="61"/>
      <c r="W68" s="61"/>
      <c r="X68" s="61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61"/>
      <c r="AK68" s="32"/>
      <c r="AL68" s="32"/>
      <c r="AM68" s="61"/>
      <c r="AN68" s="32"/>
      <c r="AO68" s="32"/>
      <c r="AP68" s="61"/>
      <c r="AQ68" s="32"/>
      <c r="AR68" s="32"/>
      <c r="AS68" s="61"/>
      <c r="AT68" s="32"/>
      <c r="AU68" s="32"/>
      <c r="AV68" s="61"/>
      <c r="AW68" s="32"/>
      <c r="AX68" s="32"/>
      <c r="AY68" s="61"/>
    </row>
    <row r="69" spans="1:51" ht="15.75">
      <c r="A69" s="67"/>
      <c r="B69" s="42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2882.69</v>
      </c>
      <c r="F69" s="31">
        <v>303.34</v>
      </c>
      <c r="G69" s="41"/>
      <c r="H69" s="32"/>
      <c r="I69" s="31">
        <v>444.34</v>
      </c>
      <c r="J69" s="41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41"/>
      <c r="T69" s="32"/>
      <c r="U69" s="31"/>
      <c r="V69" s="41"/>
      <c r="W69" s="32"/>
      <c r="X69" s="31">
        <v>248.55</v>
      </c>
      <c r="Y69" s="41"/>
      <c r="Z69" s="32"/>
      <c r="AA69" s="31"/>
      <c r="AB69" s="41"/>
      <c r="AC69" s="32"/>
      <c r="AD69" s="31">
        <v>156.42</v>
      </c>
      <c r="AE69" s="41"/>
      <c r="AF69" s="32"/>
      <c r="AG69" s="31">
        <v>150.23</v>
      </c>
      <c r="AH69" s="41"/>
      <c r="AI69" s="32"/>
      <c r="AJ69" s="31">
        <v>357.65</v>
      </c>
      <c r="AK69" s="32"/>
      <c r="AL69" s="32"/>
      <c r="AM69" s="31"/>
      <c r="AN69" s="41"/>
      <c r="AO69" s="32"/>
      <c r="AP69" s="31"/>
      <c r="AQ69" s="41"/>
      <c r="AR69" s="32"/>
      <c r="AS69" s="31"/>
      <c r="AT69" s="41"/>
      <c r="AU69" s="32"/>
      <c r="AV69" s="31">
        <v>6.84</v>
      </c>
      <c r="AW69" s="41"/>
      <c r="AX69" s="32"/>
      <c r="AY69" s="31">
        <v>281.68</v>
      </c>
    </row>
    <row r="70" spans="1:51" ht="15.75">
      <c r="A70" s="67"/>
      <c r="B70" s="42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59.589999999999996</v>
      </c>
      <c r="F70" s="31"/>
      <c r="G70" s="41"/>
      <c r="H70" s="32"/>
      <c r="I70" s="31">
        <v>30.21</v>
      </c>
      <c r="J70" s="41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41"/>
      <c r="T70" s="32"/>
      <c r="U70" s="31"/>
      <c r="V70" s="41"/>
      <c r="W70" s="32"/>
      <c r="X70" s="31">
        <v>18.36</v>
      </c>
      <c r="Y70" s="41"/>
      <c r="Z70" s="32"/>
      <c r="AA70" s="31"/>
      <c r="AB70" s="41"/>
      <c r="AC70" s="32"/>
      <c r="AD70" s="31"/>
      <c r="AE70" s="41"/>
      <c r="AF70" s="32"/>
      <c r="AG70" s="31"/>
      <c r="AH70" s="41"/>
      <c r="AI70" s="32"/>
      <c r="AJ70" s="31"/>
      <c r="AK70" s="32"/>
      <c r="AL70" s="32"/>
      <c r="AM70" s="31"/>
      <c r="AN70" s="41"/>
      <c r="AO70" s="32"/>
      <c r="AP70" s="31"/>
      <c r="AQ70" s="41"/>
      <c r="AR70" s="32"/>
      <c r="AS70" s="31"/>
      <c r="AT70" s="41"/>
      <c r="AU70" s="32"/>
      <c r="AV70" s="31"/>
      <c r="AW70" s="41"/>
      <c r="AX70" s="32"/>
      <c r="AY70" s="31"/>
    </row>
    <row r="71" spans="1:51" ht="15.75">
      <c r="A71" s="67"/>
      <c r="B71" s="42" t="s">
        <v>108</v>
      </c>
      <c r="C71" s="31"/>
      <c r="D71" s="31"/>
      <c r="E71" s="63">
        <f>F71+I71+L71+O71+R71+U71+X71+AA71+AD71+AG71+AJ71+AM71+AP71+AS71+AV71+AY71+BB71+BE71+BH71+BK71+BN71+BQ71+BT71+BW71+BZ71+CC71+CF71+CI71+CL71+CO71</f>
        <v>160</v>
      </c>
      <c r="F71" s="31"/>
      <c r="G71" s="41"/>
      <c r="H71" s="32"/>
      <c r="I71" s="31"/>
      <c r="J71" s="41"/>
      <c r="K71" s="32"/>
      <c r="L71" s="31"/>
      <c r="M71" s="32"/>
      <c r="N71" s="32"/>
      <c r="O71" s="31"/>
      <c r="P71" s="32"/>
      <c r="Q71" s="32"/>
      <c r="R71" s="31"/>
      <c r="S71" s="41"/>
      <c r="T71" s="32"/>
      <c r="U71" s="31"/>
      <c r="V71" s="41"/>
      <c r="W71" s="32"/>
      <c r="X71" s="31"/>
      <c r="Y71" s="41"/>
      <c r="Z71" s="32"/>
      <c r="AA71" s="31"/>
      <c r="AB71" s="41"/>
      <c r="AC71" s="32"/>
      <c r="AD71" s="31">
        <v>160</v>
      </c>
      <c r="AE71" s="41"/>
      <c r="AF71" s="32"/>
      <c r="AG71" s="31"/>
      <c r="AH71" s="41"/>
      <c r="AI71" s="32"/>
      <c r="AJ71" s="31"/>
      <c r="AK71" s="32"/>
      <c r="AL71" s="32"/>
      <c r="AM71" s="31"/>
      <c r="AN71" s="41"/>
      <c r="AO71" s="32"/>
      <c r="AP71" s="31"/>
      <c r="AQ71" s="41"/>
      <c r="AR71" s="32"/>
      <c r="AS71" s="31"/>
      <c r="AT71" s="41"/>
      <c r="AU71" s="32"/>
      <c r="AV71" s="31"/>
      <c r="AW71" s="41"/>
      <c r="AX71" s="32"/>
      <c r="AY71" s="31"/>
    </row>
    <row r="72" spans="1:51" ht="30">
      <c r="A72" s="67"/>
      <c r="B72" s="42" t="s">
        <v>109</v>
      </c>
      <c r="C72" s="31"/>
      <c r="D72" s="31"/>
      <c r="E72" s="63">
        <f>F72+I72+L72+O72+R72+U72+X72+AA72+AD72+AG72+AJ72+AM72+AP72+AS72+AV72+AY72+BB72+BE72+BH72+BK72+BN72+BQ72+BT72+BW72+BZ72+CC72+CF72+CI72+CL72+CO72</f>
        <v>528.97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41"/>
      <c r="T72" s="32"/>
      <c r="U72" s="31">
        <v>71.98</v>
      </c>
      <c r="V72" s="41"/>
      <c r="W72" s="32"/>
      <c r="X72" s="31">
        <v>136</v>
      </c>
      <c r="Y72" s="41"/>
      <c r="Z72" s="32"/>
      <c r="AA72" s="31">
        <v>96</v>
      </c>
      <c r="AB72" s="41"/>
      <c r="AC72" s="32"/>
      <c r="AD72" s="31">
        <v>47.99</v>
      </c>
      <c r="AE72" s="32"/>
      <c r="AF72" s="32"/>
      <c r="AG72" s="31"/>
      <c r="AH72" s="41"/>
      <c r="AI72" s="32"/>
      <c r="AJ72" s="31"/>
      <c r="AK72" s="32"/>
      <c r="AL72" s="32"/>
      <c r="AM72" s="31"/>
      <c r="AN72" s="41"/>
      <c r="AO72" s="32"/>
      <c r="AP72" s="31"/>
      <c r="AQ72" s="41"/>
      <c r="AR72" s="32"/>
      <c r="AS72" s="31"/>
      <c r="AT72" s="41"/>
      <c r="AU72" s="32"/>
      <c r="AV72" s="31"/>
      <c r="AW72" s="41"/>
      <c r="AX72" s="32"/>
      <c r="AY72" s="31"/>
    </row>
    <row r="73" spans="1:51" ht="15.75">
      <c r="A73" s="67"/>
      <c r="B73" s="42" t="s">
        <v>9</v>
      </c>
      <c r="C73" s="31"/>
      <c r="D73" s="31"/>
      <c r="E73" s="63">
        <f>F73+I73+L73+O73+R73+U73+X73+AA73+AD73+AG73+AJ73+AM73+AP73+AS73+AV73+AY73+BB73+BE73+BH73+BK73+BN73+BQ73+BT73+BW73+BZ73+CC73+CF73+CI73+CL73+CO73-0.02</f>
        <v>641.2800000000002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  <c r="AW73" s="31"/>
      <c r="AX73" s="31"/>
      <c r="AY73" s="31">
        <v>46.27</v>
      </c>
    </row>
    <row r="74" spans="1:51" ht="15.75">
      <c r="A74" s="67"/>
      <c r="B74" s="42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80.01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  <c r="AW74" s="32"/>
      <c r="AX74" s="32"/>
      <c r="AY74" s="31"/>
    </row>
    <row r="75" spans="1:51" ht="15.75">
      <c r="A75" s="67"/>
      <c r="B75" s="42" t="s">
        <v>110</v>
      </c>
      <c r="C75" s="31"/>
      <c r="D75" s="31"/>
      <c r="E75" s="31">
        <f>F75+I75+L75+O75+R75+U75+X75+AA75+AD75+AG75+AJ75+AM75+AP75+AS75+AV75+AY75+BB75+BE75+BH75+BK75+BN75+BQ75+BT75+BW75+BZ75+CC75+CF75+CI75+CL75+CO75</f>
        <v>104.50999999999999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  <c r="AW75" s="32"/>
      <c r="AX75" s="32"/>
      <c r="AY75" s="31">
        <v>42</v>
      </c>
    </row>
    <row r="76" spans="1:51" ht="15.75">
      <c r="A76" s="67"/>
      <c r="B76" s="42" t="s">
        <v>111</v>
      </c>
      <c r="C76" s="31"/>
      <c r="D76" s="31"/>
      <c r="E76" s="63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  <c r="AW76" s="32"/>
      <c r="AX76" s="32"/>
      <c r="AY76" s="31"/>
    </row>
    <row r="77" spans="1:51" ht="15.75">
      <c r="A77" s="67"/>
      <c r="B77" s="42" t="s">
        <v>112</v>
      </c>
      <c r="C77" s="31"/>
      <c r="D77" s="31"/>
      <c r="E77" s="63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  <c r="AW77" s="32"/>
      <c r="AX77" s="32"/>
      <c r="AY77" s="31"/>
    </row>
    <row r="78" spans="1:51" ht="15.75">
      <c r="A78" s="67"/>
      <c r="B78" s="42" t="s">
        <v>113</v>
      </c>
      <c r="C78" s="31"/>
      <c r="D78" s="31"/>
      <c r="E78" s="63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  <c r="AW78" s="32"/>
      <c r="AX78" s="32"/>
      <c r="AY78" s="31"/>
    </row>
    <row r="79" spans="1:51" ht="15.75">
      <c r="A79" s="67"/>
      <c r="B79" s="42" t="s">
        <v>114</v>
      </c>
      <c r="C79" s="31"/>
      <c r="D79" s="31"/>
      <c r="E79" s="63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  <c r="AW79" s="32"/>
      <c r="AX79" s="32"/>
      <c r="AY79" s="31"/>
    </row>
    <row r="80" spans="1:51" ht="15.75">
      <c r="A80" s="67"/>
      <c r="B80" s="42" t="s">
        <v>115</v>
      </c>
      <c r="C80" s="31"/>
      <c r="D80" s="31"/>
      <c r="E80" s="63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  <c r="AW80" s="32"/>
      <c r="AX80" s="32"/>
      <c r="AY80" s="31"/>
    </row>
    <row r="81" spans="1:51" ht="15.75">
      <c r="A81" s="67"/>
      <c r="B81" s="42" t="s">
        <v>116</v>
      </c>
      <c r="C81" s="31"/>
      <c r="D81" s="31"/>
      <c r="E81" s="63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  <c r="AW81" s="32"/>
      <c r="AX81" s="32"/>
      <c r="AY81" s="31"/>
    </row>
    <row r="82" spans="1:51" ht="15.75">
      <c r="A82" s="67"/>
      <c r="B82" s="42" t="s">
        <v>117</v>
      </c>
      <c r="C82" s="31"/>
      <c r="D82" s="31"/>
      <c r="E82" s="63">
        <f>F82+I82+L82+O82+R82+U82+X82+AA82+AD82+AG82+AJ82+AM82+AP82+AS82+AV82+AY82+BB82+BE82+BH82+BK82+BN82+BQ82+BT82+BW82+BZ82+CC82+CF82+CI82+CL82+CO82</f>
        <v>9.780000000000001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  <c r="AW82" s="32"/>
      <c r="AX82" s="32"/>
      <c r="AY82" s="31"/>
    </row>
    <row r="83" spans="1:51" ht="15.75">
      <c r="A83" s="67"/>
      <c r="B83" s="42" t="s">
        <v>118</v>
      </c>
      <c r="C83" s="31"/>
      <c r="D83" s="31"/>
      <c r="E83" s="63">
        <f>F83+I83+L83+O83+R83+U83+X83+AA83+AD83+AG83+AJ83+AM83+AP83+AS83+AV83+AY83+BB83+BE83+BH83+BK83+BN83+BQ83+BT83+BW83+BZ83+CC83+CF83+CI83+CL83+CO83+0.03</f>
        <v>0.03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  <c r="AW83" s="32"/>
      <c r="AX83" s="32"/>
      <c r="AY83" s="31"/>
    </row>
    <row r="84" spans="1:51" ht="63">
      <c r="A84" s="83">
        <v>7</v>
      </c>
      <c r="B84" s="87" t="s">
        <v>26</v>
      </c>
      <c r="C84" s="1"/>
      <c r="D84" s="85"/>
      <c r="E84" s="85">
        <f>E85+E86+E87+E89+E90+E91+E92+E93+E95+E94+E88+E96</f>
        <v>411.05000000000007</v>
      </c>
      <c r="F84" s="85">
        <f aca="true" t="shared" si="11" ref="F84:AY84">F85+F87+F88+F89+F90+F92+F93+F94+F95+F96</f>
        <v>21.06</v>
      </c>
      <c r="G84" s="85">
        <f t="shared" si="11"/>
        <v>0</v>
      </c>
      <c r="H84" s="85">
        <f t="shared" si="11"/>
        <v>0</v>
      </c>
      <c r="I84" s="85">
        <f t="shared" si="11"/>
        <v>33.28</v>
      </c>
      <c r="J84" s="85">
        <f t="shared" si="11"/>
        <v>0</v>
      </c>
      <c r="K84" s="85">
        <f t="shared" si="11"/>
        <v>0</v>
      </c>
      <c r="L84" s="85">
        <f t="shared" si="11"/>
        <v>23.490000000000002</v>
      </c>
      <c r="M84" s="85">
        <f t="shared" si="11"/>
        <v>0</v>
      </c>
      <c r="N84" s="85">
        <f t="shared" si="11"/>
        <v>0</v>
      </c>
      <c r="O84" s="85">
        <f t="shared" si="11"/>
        <v>37.54</v>
      </c>
      <c r="P84" s="85">
        <f t="shared" si="11"/>
        <v>0</v>
      </c>
      <c r="Q84" s="85">
        <f t="shared" si="11"/>
        <v>0</v>
      </c>
      <c r="R84" s="85">
        <f t="shared" si="11"/>
        <v>33.03</v>
      </c>
      <c r="S84" s="85">
        <f t="shared" si="11"/>
        <v>0</v>
      </c>
      <c r="T84" s="85">
        <f t="shared" si="11"/>
        <v>0</v>
      </c>
      <c r="U84" s="85">
        <f t="shared" si="11"/>
        <v>18</v>
      </c>
      <c r="V84" s="85">
        <f t="shared" si="11"/>
        <v>0</v>
      </c>
      <c r="W84" s="85">
        <f t="shared" si="11"/>
        <v>0</v>
      </c>
      <c r="X84" s="85">
        <f t="shared" si="11"/>
        <v>56.56999999999999</v>
      </c>
      <c r="Y84" s="85">
        <f t="shared" si="11"/>
        <v>0</v>
      </c>
      <c r="Z84" s="85">
        <f t="shared" si="11"/>
        <v>0</v>
      </c>
      <c r="AA84" s="85">
        <f t="shared" si="11"/>
        <v>21.37</v>
      </c>
      <c r="AB84" s="85">
        <f t="shared" si="11"/>
        <v>0</v>
      </c>
      <c r="AC84" s="85">
        <f t="shared" si="11"/>
        <v>0</v>
      </c>
      <c r="AD84" s="85">
        <f t="shared" si="11"/>
        <v>32.25</v>
      </c>
      <c r="AE84" s="85">
        <f t="shared" si="11"/>
        <v>0</v>
      </c>
      <c r="AF84" s="85">
        <f t="shared" si="11"/>
        <v>0</v>
      </c>
      <c r="AG84" s="85">
        <f t="shared" si="11"/>
        <v>15.170000000000002</v>
      </c>
      <c r="AH84" s="85">
        <f t="shared" si="11"/>
        <v>0</v>
      </c>
      <c r="AI84" s="85">
        <f t="shared" si="11"/>
        <v>0</v>
      </c>
      <c r="AJ84" s="85">
        <f t="shared" si="11"/>
        <v>19.810000000000002</v>
      </c>
      <c r="AK84" s="85">
        <f t="shared" si="11"/>
        <v>0</v>
      </c>
      <c r="AL84" s="85">
        <f t="shared" si="11"/>
        <v>0</v>
      </c>
      <c r="AM84" s="85">
        <f t="shared" si="11"/>
        <v>11.91</v>
      </c>
      <c r="AN84" s="85">
        <f t="shared" si="11"/>
        <v>0</v>
      </c>
      <c r="AO84" s="85">
        <f t="shared" si="11"/>
        <v>0</v>
      </c>
      <c r="AP84" s="85">
        <f t="shared" si="11"/>
        <v>4.83</v>
      </c>
      <c r="AQ84" s="85">
        <f t="shared" si="11"/>
        <v>0</v>
      </c>
      <c r="AR84" s="85">
        <f t="shared" si="11"/>
        <v>0</v>
      </c>
      <c r="AS84" s="85">
        <f t="shared" si="11"/>
        <v>17.56</v>
      </c>
      <c r="AT84" s="85">
        <f t="shared" si="11"/>
        <v>0</v>
      </c>
      <c r="AU84" s="85">
        <f t="shared" si="11"/>
        <v>0</v>
      </c>
      <c r="AV84" s="85">
        <f t="shared" si="11"/>
        <v>7.63</v>
      </c>
      <c r="AW84" s="85">
        <f t="shared" si="11"/>
        <v>0</v>
      </c>
      <c r="AX84" s="85">
        <f t="shared" si="11"/>
        <v>0</v>
      </c>
      <c r="AY84" s="85">
        <f t="shared" si="11"/>
        <v>27.700000000000003</v>
      </c>
    </row>
    <row r="85" spans="1:51" ht="15.75">
      <c r="A85" s="67"/>
      <c r="B85" s="70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219.98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  <c r="AW85" s="32"/>
      <c r="AX85" s="32"/>
      <c r="AY85" s="31">
        <v>15.87</v>
      </c>
    </row>
    <row r="86" spans="1:51" ht="15.75">
      <c r="A86" s="67"/>
      <c r="B86" s="71" t="s">
        <v>119</v>
      </c>
      <c r="C86" s="18"/>
      <c r="D86" s="18"/>
      <c r="E86" s="63">
        <f>F86+I86+L86+O86+R86+U86+X86+AA86+AD86+AG86+AJ86+AM86+AP86+AS86+AV86+AY86+BB86+BE86+BH86+BK86+BN86+BQ86+BT86+BW86+BZ86+CC86+CF86+CI86+CL86+CO86+0.01</f>
        <v>29.869999999999997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  <c r="AW86" s="32"/>
      <c r="AX86" s="32"/>
      <c r="AY86" s="31">
        <v>2.15</v>
      </c>
    </row>
    <row r="87" spans="1:51" ht="30">
      <c r="A87" s="67"/>
      <c r="B87" s="71" t="s">
        <v>33</v>
      </c>
      <c r="C87" s="18"/>
      <c r="D87" s="18"/>
      <c r="E87" s="63">
        <f>F87+I87+L87+O87+R87+U87+X87+AA87+AD87+AG87+AJ87+AM87+AP87+AS87+AV87+AY87+BB87+BE87+BH87+BK87+BN87+BQ87+BT87+BW87+BZ87+CC87+CF87+CI87+CL87+CO87+0.02</f>
        <v>56.84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  <c r="AW87" s="32"/>
      <c r="AX87" s="32"/>
      <c r="AY87" s="31">
        <v>4.1</v>
      </c>
    </row>
    <row r="88" spans="1:51" ht="15.75">
      <c r="A88" s="67"/>
      <c r="B88" s="71" t="s">
        <v>120</v>
      </c>
      <c r="C88" s="18"/>
      <c r="D88" s="18"/>
      <c r="E88" s="63">
        <f>X88+BN88+CC88</f>
        <v>17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  <c r="AW88" s="32"/>
      <c r="AX88" s="32"/>
      <c r="AY88" s="31"/>
    </row>
    <row r="89" spans="1:51" ht="15.75">
      <c r="A89" s="67"/>
      <c r="B89" s="70" t="s">
        <v>121</v>
      </c>
      <c r="C89" s="29"/>
      <c r="D89" s="31"/>
      <c r="E89" s="63">
        <f aca="true" t="shared" si="1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  <c r="AW89" s="32"/>
      <c r="AX89" s="32"/>
      <c r="AY89" s="31"/>
    </row>
    <row r="90" spans="1:51" ht="15.75">
      <c r="A90" s="67"/>
      <c r="B90" s="70" t="s">
        <v>74</v>
      </c>
      <c r="C90" s="29"/>
      <c r="D90" s="31"/>
      <c r="E90" s="63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  <c r="AW90" s="32"/>
      <c r="AX90" s="32"/>
      <c r="AY90" s="31"/>
    </row>
    <row r="91" spans="1:51" ht="15.75">
      <c r="A91" s="67"/>
      <c r="B91" s="70" t="s">
        <v>122</v>
      </c>
      <c r="C91" s="29"/>
      <c r="D91" s="31"/>
      <c r="E91" s="63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  <c r="AW91" s="32"/>
      <c r="AX91" s="32"/>
      <c r="AY91" s="31"/>
    </row>
    <row r="92" spans="1:51" ht="30">
      <c r="A92" s="67"/>
      <c r="B92" s="70" t="s">
        <v>75</v>
      </c>
      <c r="C92" s="29"/>
      <c r="D92" s="31"/>
      <c r="E92" s="63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  <c r="AW92" s="32"/>
      <c r="AX92" s="32"/>
      <c r="AY92" s="31"/>
    </row>
    <row r="93" spans="1:51" ht="15.75">
      <c r="A93" s="67"/>
      <c r="B93" s="70" t="s">
        <v>76</v>
      </c>
      <c r="C93" s="29"/>
      <c r="D93" s="31"/>
      <c r="E93" s="63">
        <f t="shared" si="12"/>
        <v>44.47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  <c r="AW93" s="32"/>
      <c r="AX93" s="32"/>
      <c r="AY93" s="31">
        <v>5.49</v>
      </c>
    </row>
    <row r="94" spans="1:51" ht="15.75">
      <c r="A94" s="67"/>
      <c r="B94" s="72" t="s">
        <v>123</v>
      </c>
      <c r="C94" s="31"/>
      <c r="D94" s="31"/>
      <c r="E94" s="63">
        <f t="shared" si="12"/>
        <v>2.37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  <c r="AW94" s="32"/>
      <c r="AX94" s="32"/>
      <c r="AY94" s="31"/>
    </row>
    <row r="95" spans="1:51" ht="15.75">
      <c r="A95" s="67"/>
      <c r="B95" s="73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25.240000000000002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  <c r="AW95" s="31"/>
      <c r="AX95" s="31"/>
      <c r="AY95" s="31">
        <v>1.82</v>
      </c>
    </row>
    <row r="96" spans="1:51" ht="15.75">
      <c r="A96" s="67"/>
      <c r="B96" s="73" t="s">
        <v>124</v>
      </c>
      <c r="C96" s="36"/>
      <c r="D96" s="36"/>
      <c r="E96" s="63">
        <f>F96+I96+L96+O96+R96+U96+X96+AA96+AD96+AG96+AJ96+AM96+AP96+AS96+AV96+AY96+BB96+BE96+BH96+BK96+BN96+BQ96+BT96+BW96+BZ96+CC96+CF96+CI96+CL96+CO96+0.01</f>
        <v>5.849999999999999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  <c r="AW96" s="31"/>
      <c r="AX96" s="31"/>
      <c r="AY96" s="31">
        <v>0.42</v>
      </c>
    </row>
    <row r="97" spans="1:51" ht="15.75">
      <c r="A97" s="83">
        <v>8</v>
      </c>
      <c r="B97" s="74" t="s">
        <v>31</v>
      </c>
      <c r="C97" s="85"/>
      <c r="D97" s="85"/>
      <c r="E97" s="86">
        <f>E98+E99+E100</f>
        <v>486.33</v>
      </c>
      <c r="F97" s="86">
        <f aca="true" t="shared" si="13" ref="F97:AY97">F98+F99+F100</f>
        <v>33.3</v>
      </c>
      <c r="G97" s="86">
        <f t="shared" si="13"/>
        <v>0</v>
      </c>
      <c r="H97" s="86">
        <f t="shared" si="13"/>
        <v>0</v>
      </c>
      <c r="I97" s="86">
        <f t="shared" si="13"/>
        <v>51.300000000000004</v>
      </c>
      <c r="J97" s="86">
        <f t="shared" si="13"/>
        <v>0</v>
      </c>
      <c r="K97" s="86">
        <f t="shared" si="13"/>
        <v>0</v>
      </c>
      <c r="L97" s="86">
        <f t="shared" si="13"/>
        <v>30.55</v>
      </c>
      <c r="M97" s="86">
        <f t="shared" si="13"/>
        <v>0</v>
      </c>
      <c r="N97" s="86">
        <f t="shared" si="13"/>
        <v>0</v>
      </c>
      <c r="O97" s="86">
        <f t="shared" si="13"/>
        <v>50.26</v>
      </c>
      <c r="P97" s="86">
        <f t="shared" si="13"/>
        <v>0</v>
      </c>
      <c r="Q97" s="86">
        <f t="shared" si="13"/>
        <v>0</v>
      </c>
      <c r="R97" s="86">
        <f t="shared" si="13"/>
        <v>51</v>
      </c>
      <c r="S97" s="86">
        <f t="shared" si="13"/>
        <v>0</v>
      </c>
      <c r="T97" s="86">
        <f t="shared" si="13"/>
        <v>0</v>
      </c>
      <c r="U97" s="86">
        <f t="shared" si="13"/>
        <v>28.090000000000003</v>
      </c>
      <c r="V97" s="86">
        <f t="shared" si="13"/>
        <v>0</v>
      </c>
      <c r="W97" s="86">
        <f t="shared" si="13"/>
        <v>0</v>
      </c>
      <c r="X97" s="86">
        <f t="shared" si="13"/>
        <v>51.879999999999995</v>
      </c>
      <c r="Y97" s="86">
        <f t="shared" si="13"/>
        <v>0</v>
      </c>
      <c r="Z97" s="86">
        <f t="shared" si="13"/>
        <v>0</v>
      </c>
      <c r="AA97" s="86">
        <f t="shared" si="13"/>
        <v>33.27</v>
      </c>
      <c r="AB97" s="86">
        <f t="shared" si="13"/>
        <v>0</v>
      </c>
      <c r="AC97" s="86">
        <f t="shared" si="13"/>
        <v>0</v>
      </c>
      <c r="AD97" s="86">
        <f t="shared" si="13"/>
        <v>25.53</v>
      </c>
      <c r="AE97" s="86">
        <f t="shared" si="13"/>
        <v>0</v>
      </c>
      <c r="AF97" s="86">
        <f t="shared" si="13"/>
        <v>0</v>
      </c>
      <c r="AG97" s="86">
        <f t="shared" si="13"/>
        <v>15.77</v>
      </c>
      <c r="AH97" s="86">
        <f t="shared" si="13"/>
        <v>0</v>
      </c>
      <c r="AI97" s="86">
        <f t="shared" si="13"/>
        <v>0</v>
      </c>
      <c r="AJ97" s="86">
        <f t="shared" si="13"/>
        <v>23.739999999999995</v>
      </c>
      <c r="AK97" s="86">
        <f t="shared" si="13"/>
        <v>0</v>
      </c>
      <c r="AL97" s="86">
        <f t="shared" si="13"/>
        <v>0</v>
      </c>
      <c r="AM97" s="86">
        <f t="shared" si="13"/>
        <v>19.66</v>
      </c>
      <c r="AN97" s="86">
        <f t="shared" si="13"/>
        <v>0</v>
      </c>
      <c r="AO97" s="86">
        <f t="shared" si="13"/>
        <v>0</v>
      </c>
      <c r="AP97" s="86">
        <f t="shared" si="13"/>
        <v>8.05</v>
      </c>
      <c r="AQ97" s="86">
        <f t="shared" si="13"/>
        <v>0</v>
      </c>
      <c r="AR97" s="86">
        <f t="shared" si="13"/>
        <v>0</v>
      </c>
      <c r="AS97" s="86">
        <f t="shared" si="13"/>
        <v>16.01</v>
      </c>
      <c r="AT97" s="86">
        <f t="shared" si="13"/>
        <v>0</v>
      </c>
      <c r="AU97" s="86">
        <f t="shared" si="13"/>
        <v>0</v>
      </c>
      <c r="AV97" s="86">
        <f t="shared" si="13"/>
        <v>11.54</v>
      </c>
      <c r="AW97" s="86">
        <f t="shared" si="13"/>
        <v>0</v>
      </c>
      <c r="AX97" s="86">
        <f t="shared" si="13"/>
        <v>0</v>
      </c>
      <c r="AY97" s="86">
        <f t="shared" si="13"/>
        <v>36.21</v>
      </c>
    </row>
    <row r="98" spans="1:51" ht="15.75">
      <c r="A98" s="67"/>
      <c r="B98" s="72" t="s">
        <v>34</v>
      </c>
      <c r="C98" s="31"/>
      <c r="D98" s="31"/>
      <c r="E98" s="63">
        <f>F98+I98+L98+O98+R98+U98+X98+AA98+AD98+AG98+AJ98+AM98+AP98+AS98+AV98+AY98+BB98+BE98+BH98+BK98+BN98+BQ98+BT98+BW98+BZ98+CC98+CF98+CI98+CL98+CO98+0.16</f>
        <v>340.26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  <c r="AW98" s="32"/>
      <c r="AX98" s="32"/>
      <c r="AY98" s="31">
        <v>25.5</v>
      </c>
    </row>
    <row r="99" spans="1:51" ht="15.75">
      <c r="A99" s="67"/>
      <c r="B99" s="70" t="s">
        <v>62</v>
      </c>
      <c r="C99" s="29"/>
      <c r="D99" s="31"/>
      <c r="E99" s="63">
        <f>F99+I99+L99+O99+R99+U99+X99+AA99+AD99+AG99+AJ99+AM99+AP99+AS99+AV99+AY99+BB99+BE99+BH99+BK99+BN99+BQ99+BT99+BW99+BZ99+CC99+CF99+CI99+CL99+CO99+0.01</f>
        <v>87.61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  <c r="AW99" s="32"/>
      <c r="AX99" s="32"/>
      <c r="AY99" s="31">
        <v>6.32</v>
      </c>
    </row>
    <row r="100" spans="1:51" ht="15.75">
      <c r="A100" s="67"/>
      <c r="B100" s="72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58.46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  <c r="AW100" s="32"/>
      <c r="AX100" s="32"/>
      <c r="AY100" s="31">
        <v>4.39</v>
      </c>
    </row>
    <row r="101" spans="1:51" ht="15.75">
      <c r="A101" s="83">
        <v>9</v>
      </c>
      <c r="B101" s="75" t="s">
        <v>53</v>
      </c>
      <c r="C101" s="84"/>
      <c r="D101" s="84"/>
      <c r="E101" s="85">
        <f>F101+I101+L101+O101+R101+U101+X101+AA101+AD101+AG101+AJ101+AM101+AP101+AS101+AV101+AY101+BB101+BE101+BH101+BK101+BN101+BQ101+BT101+BW101+BZ101+CC101+CF101+CI101+CL101+CO101-0.13</f>
        <v>5904.29</v>
      </c>
      <c r="F101" s="85">
        <f>F102+F103+F104+F105+F108+F123+F124</f>
        <v>403.74999999999994</v>
      </c>
      <c r="G101" s="85">
        <f aca="true" t="shared" si="14" ref="G101:AY101">G102+G103+G104+G105+G108+G123+G124</f>
        <v>0</v>
      </c>
      <c r="H101" s="85">
        <f t="shared" si="14"/>
        <v>0</v>
      </c>
      <c r="I101" s="85">
        <f t="shared" si="14"/>
        <v>638.2800000000001</v>
      </c>
      <c r="J101" s="85">
        <f t="shared" si="14"/>
        <v>0</v>
      </c>
      <c r="K101" s="85">
        <f t="shared" si="14"/>
        <v>0</v>
      </c>
      <c r="L101" s="85">
        <f t="shared" si="14"/>
        <v>345.25</v>
      </c>
      <c r="M101" s="85">
        <f t="shared" si="14"/>
        <v>0</v>
      </c>
      <c r="N101" s="85">
        <f t="shared" si="14"/>
        <v>0</v>
      </c>
      <c r="O101" s="85">
        <f t="shared" si="14"/>
        <v>614.5600000000002</v>
      </c>
      <c r="P101" s="85">
        <f t="shared" si="14"/>
        <v>0</v>
      </c>
      <c r="Q101" s="85">
        <f t="shared" si="14"/>
        <v>0</v>
      </c>
      <c r="R101" s="85">
        <f t="shared" si="14"/>
        <v>633.1800000000001</v>
      </c>
      <c r="S101" s="85">
        <f t="shared" si="14"/>
        <v>0</v>
      </c>
      <c r="T101" s="85">
        <f t="shared" si="14"/>
        <v>0</v>
      </c>
      <c r="U101" s="85">
        <f t="shared" si="14"/>
        <v>345.25</v>
      </c>
      <c r="V101" s="85">
        <f t="shared" si="14"/>
        <v>0</v>
      </c>
      <c r="W101" s="85">
        <f t="shared" si="14"/>
        <v>0</v>
      </c>
      <c r="X101" s="85">
        <f t="shared" si="14"/>
        <v>653.3399999999999</v>
      </c>
      <c r="Y101" s="85">
        <f t="shared" si="14"/>
        <v>0</v>
      </c>
      <c r="Z101" s="85">
        <f t="shared" si="14"/>
        <v>0</v>
      </c>
      <c r="AA101" s="85">
        <f t="shared" si="14"/>
        <v>409.84000000000003</v>
      </c>
      <c r="AB101" s="85">
        <f t="shared" si="14"/>
        <v>0</v>
      </c>
      <c r="AC101" s="85">
        <f t="shared" si="14"/>
        <v>0</v>
      </c>
      <c r="AD101" s="85">
        <f t="shared" si="14"/>
        <v>291.94999999999993</v>
      </c>
      <c r="AE101" s="85">
        <f t="shared" si="14"/>
        <v>0</v>
      </c>
      <c r="AF101" s="85">
        <f t="shared" si="14"/>
        <v>0</v>
      </c>
      <c r="AG101" s="85">
        <f t="shared" si="14"/>
        <v>185.73000000000002</v>
      </c>
      <c r="AH101" s="85">
        <f t="shared" si="14"/>
        <v>0</v>
      </c>
      <c r="AI101" s="85">
        <f t="shared" si="14"/>
        <v>0</v>
      </c>
      <c r="AJ101" s="85">
        <f t="shared" si="14"/>
        <v>304.18999999999994</v>
      </c>
      <c r="AK101" s="85">
        <f t="shared" si="14"/>
        <v>0</v>
      </c>
      <c r="AL101" s="85">
        <f t="shared" si="14"/>
        <v>0</v>
      </c>
      <c r="AM101" s="85">
        <f t="shared" si="14"/>
        <v>228.00999999999996</v>
      </c>
      <c r="AN101" s="85">
        <f t="shared" si="14"/>
        <v>0</v>
      </c>
      <c r="AO101" s="85">
        <f t="shared" si="14"/>
        <v>0</v>
      </c>
      <c r="AP101" s="85">
        <f t="shared" si="14"/>
        <v>92.76000000000002</v>
      </c>
      <c r="AQ101" s="85">
        <f t="shared" si="14"/>
        <v>0</v>
      </c>
      <c r="AR101" s="85">
        <f t="shared" si="14"/>
        <v>0</v>
      </c>
      <c r="AS101" s="85">
        <f t="shared" si="14"/>
        <v>186.15</v>
      </c>
      <c r="AT101" s="85">
        <f t="shared" si="14"/>
        <v>0</v>
      </c>
      <c r="AU101" s="85">
        <f t="shared" si="14"/>
        <v>0</v>
      </c>
      <c r="AV101" s="85">
        <f t="shared" si="14"/>
        <v>146.19</v>
      </c>
      <c r="AW101" s="85">
        <f t="shared" si="14"/>
        <v>0</v>
      </c>
      <c r="AX101" s="85">
        <f t="shared" si="14"/>
        <v>0</v>
      </c>
      <c r="AY101" s="85">
        <f t="shared" si="14"/>
        <v>425.99</v>
      </c>
    </row>
    <row r="102" spans="1:51" ht="15.75">
      <c r="A102" s="67">
        <v>10</v>
      </c>
      <c r="B102" s="76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1557.29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  <c r="AW102" s="32"/>
      <c r="AX102" s="32"/>
      <c r="AY102" s="31">
        <v>112.36</v>
      </c>
    </row>
    <row r="103" spans="1:51" ht="15.75">
      <c r="A103" s="67">
        <v>11</v>
      </c>
      <c r="B103" s="71" t="s">
        <v>54</v>
      </c>
      <c r="C103" s="47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2605.7400000000002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  <c r="AW103" s="32"/>
      <c r="AX103" s="32"/>
      <c r="AY103" s="31">
        <v>188</v>
      </c>
    </row>
    <row r="104" spans="1:51" ht="15.75">
      <c r="A104" s="67">
        <v>12</v>
      </c>
      <c r="B104" s="71" t="s">
        <v>22</v>
      </c>
      <c r="C104" s="46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526.3699999999999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  <c r="AW104" s="32"/>
      <c r="AX104" s="32"/>
      <c r="AY104" s="31">
        <v>37.98</v>
      </c>
    </row>
    <row r="105" spans="1:51" ht="15.75">
      <c r="A105" s="83">
        <v>13</v>
      </c>
      <c r="B105" s="87" t="s">
        <v>78</v>
      </c>
      <c r="C105" s="121"/>
      <c r="D105" s="85"/>
      <c r="E105" s="86">
        <f>E106+E107</f>
        <v>312.86</v>
      </c>
      <c r="F105" s="86">
        <f aca="true" t="shared" si="15" ref="F105:AY105">F106+F107</f>
        <v>21.39</v>
      </c>
      <c r="G105" s="86">
        <f t="shared" si="15"/>
        <v>0</v>
      </c>
      <c r="H105" s="86">
        <f t="shared" si="15"/>
        <v>0</v>
      </c>
      <c r="I105" s="86">
        <f t="shared" si="15"/>
        <v>33.83</v>
      </c>
      <c r="J105" s="86">
        <f t="shared" si="15"/>
        <v>0</v>
      </c>
      <c r="K105" s="86">
        <f t="shared" si="15"/>
        <v>0</v>
      </c>
      <c r="L105" s="86">
        <f t="shared" si="15"/>
        <v>18.3</v>
      </c>
      <c r="M105" s="86">
        <f t="shared" si="15"/>
        <v>0</v>
      </c>
      <c r="N105" s="86">
        <f t="shared" si="15"/>
        <v>0</v>
      </c>
      <c r="O105" s="86">
        <f t="shared" si="15"/>
        <v>32.57</v>
      </c>
      <c r="P105" s="86">
        <f t="shared" si="15"/>
        <v>0</v>
      </c>
      <c r="Q105" s="86">
        <f t="shared" si="15"/>
        <v>0</v>
      </c>
      <c r="R105" s="86">
        <f t="shared" si="15"/>
        <v>33.56</v>
      </c>
      <c r="S105" s="86">
        <f t="shared" si="15"/>
        <v>0</v>
      </c>
      <c r="T105" s="86">
        <f t="shared" si="15"/>
        <v>0</v>
      </c>
      <c r="U105" s="86">
        <f t="shared" si="15"/>
        <v>18.3</v>
      </c>
      <c r="V105" s="86">
        <f t="shared" si="15"/>
        <v>0</v>
      </c>
      <c r="W105" s="86">
        <f t="shared" si="15"/>
        <v>0</v>
      </c>
      <c r="X105" s="86">
        <f t="shared" si="15"/>
        <v>34.620000000000005</v>
      </c>
      <c r="Y105" s="86">
        <f t="shared" si="15"/>
        <v>0</v>
      </c>
      <c r="Z105" s="86">
        <f t="shared" si="15"/>
        <v>0</v>
      </c>
      <c r="AA105" s="86">
        <f t="shared" si="15"/>
        <v>21.72</v>
      </c>
      <c r="AB105" s="86">
        <f t="shared" si="15"/>
        <v>0</v>
      </c>
      <c r="AC105" s="86">
        <f t="shared" si="15"/>
        <v>0</v>
      </c>
      <c r="AD105" s="86">
        <f t="shared" si="15"/>
        <v>15.48</v>
      </c>
      <c r="AE105" s="86">
        <f t="shared" si="15"/>
        <v>0</v>
      </c>
      <c r="AF105" s="86">
        <f t="shared" si="15"/>
        <v>0</v>
      </c>
      <c r="AG105" s="86">
        <f t="shared" si="15"/>
        <v>9.84</v>
      </c>
      <c r="AH105" s="86">
        <f t="shared" si="15"/>
        <v>0</v>
      </c>
      <c r="AI105" s="86">
        <f t="shared" si="15"/>
        <v>0</v>
      </c>
      <c r="AJ105" s="86">
        <f t="shared" si="15"/>
        <v>16.119999999999997</v>
      </c>
      <c r="AK105" s="86">
        <f t="shared" si="15"/>
        <v>0</v>
      </c>
      <c r="AL105" s="86">
        <f t="shared" si="15"/>
        <v>0</v>
      </c>
      <c r="AM105" s="86">
        <f t="shared" si="15"/>
        <v>12.09</v>
      </c>
      <c r="AN105" s="86">
        <f t="shared" si="15"/>
        <v>0</v>
      </c>
      <c r="AO105" s="86">
        <f t="shared" si="15"/>
        <v>0</v>
      </c>
      <c r="AP105" s="86">
        <f t="shared" si="15"/>
        <v>4.91</v>
      </c>
      <c r="AQ105" s="86">
        <f t="shared" si="15"/>
        <v>0</v>
      </c>
      <c r="AR105" s="86">
        <f t="shared" si="15"/>
        <v>0</v>
      </c>
      <c r="AS105" s="86">
        <f t="shared" si="15"/>
        <v>9.86</v>
      </c>
      <c r="AT105" s="86">
        <f t="shared" si="15"/>
        <v>0</v>
      </c>
      <c r="AU105" s="86">
        <f t="shared" si="15"/>
        <v>0</v>
      </c>
      <c r="AV105" s="86">
        <f t="shared" si="15"/>
        <v>7.75</v>
      </c>
      <c r="AW105" s="86">
        <f t="shared" si="15"/>
        <v>0</v>
      </c>
      <c r="AX105" s="86">
        <f t="shared" si="15"/>
        <v>0</v>
      </c>
      <c r="AY105" s="86">
        <f t="shared" si="15"/>
        <v>22.58</v>
      </c>
    </row>
    <row r="106" spans="1:51" ht="15.75">
      <c r="A106" s="67"/>
      <c r="B106" s="72" t="s">
        <v>47</v>
      </c>
      <c r="C106" s="48">
        <v>226</v>
      </c>
      <c r="D106" s="47" t="s">
        <v>48</v>
      </c>
      <c r="E106" s="31">
        <f>F106+I106+L106+O106+R106+U106+X106+AA106+AD106+AG106+AJ106+AM106+AP106+AS106+AV106+AY106+BB106+BE106+BH106+BK106+BN106+BQ106+BT106+BW106+BZ106+CC106+CF106+CI106+CL106+CO106-0.04</f>
        <v>231.68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  <c r="AW106" s="32"/>
      <c r="AX106" s="32"/>
      <c r="AY106" s="31">
        <v>16.72</v>
      </c>
    </row>
    <row r="107" spans="1:51" ht="15.75">
      <c r="A107" s="67"/>
      <c r="B107" s="71" t="s">
        <v>125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81.17999999999999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  <c r="AW107" s="32"/>
      <c r="AX107" s="32"/>
      <c r="AY107" s="31">
        <v>5.86</v>
      </c>
    </row>
    <row r="108" spans="1:51" ht="31.5">
      <c r="A108" s="80">
        <v>14</v>
      </c>
      <c r="B108" s="81" t="s">
        <v>79</v>
      </c>
      <c r="C108" s="82"/>
      <c r="D108" s="65"/>
      <c r="E108" s="35">
        <f>E109+E110+E111+E112+E113+E114+E115+E117+E118+E119+E116+E120+E121+E122</f>
        <v>495.31000000000006</v>
      </c>
      <c r="F108" s="35">
        <f aca="true" t="shared" si="16" ref="F108:AY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  <c r="AH108" s="35">
        <f t="shared" si="16"/>
        <v>0</v>
      </c>
      <c r="AI108" s="35">
        <f t="shared" si="16"/>
        <v>0</v>
      </c>
      <c r="AJ108" s="35">
        <f t="shared" si="16"/>
        <v>25.46</v>
      </c>
      <c r="AK108" s="35">
        <f t="shared" si="16"/>
        <v>0</v>
      </c>
      <c r="AL108" s="35">
        <f t="shared" si="16"/>
        <v>0</v>
      </c>
      <c r="AM108" s="35">
        <f t="shared" si="16"/>
        <v>19.1</v>
      </c>
      <c r="AN108" s="35">
        <f t="shared" si="16"/>
        <v>0</v>
      </c>
      <c r="AO108" s="35">
        <f t="shared" si="16"/>
        <v>0</v>
      </c>
      <c r="AP108" s="35">
        <f t="shared" si="16"/>
        <v>7.820000000000001</v>
      </c>
      <c r="AQ108" s="35">
        <f t="shared" si="16"/>
        <v>0</v>
      </c>
      <c r="AR108" s="35">
        <f t="shared" si="16"/>
        <v>0</v>
      </c>
      <c r="AS108" s="35">
        <f t="shared" si="16"/>
        <v>15.660000000000002</v>
      </c>
      <c r="AT108" s="35">
        <f t="shared" si="16"/>
        <v>0</v>
      </c>
      <c r="AU108" s="35">
        <f t="shared" si="16"/>
        <v>0</v>
      </c>
      <c r="AV108" s="35">
        <f t="shared" si="16"/>
        <v>12.290000000000001</v>
      </c>
      <c r="AW108" s="35">
        <f t="shared" si="16"/>
        <v>0</v>
      </c>
      <c r="AX108" s="35">
        <f t="shared" si="16"/>
        <v>0</v>
      </c>
      <c r="AY108" s="35">
        <f t="shared" si="16"/>
        <v>35.739999999999995</v>
      </c>
    </row>
    <row r="109" spans="1:51" ht="15.75">
      <c r="A109" s="67"/>
      <c r="B109" s="72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8.17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  <c r="AW109" s="32"/>
      <c r="AX109" s="32"/>
      <c r="AY109" s="31">
        <v>0.6</v>
      </c>
    </row>
    <row r="110" spans="1:51" ht="45">
      <c r="A110" s="67"/>
      <c r="B110" s="72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89.91999999999999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  <c r="AW110" s="32"/>
      <c r="AX110" s="32"/>
      <c r="AY110" s="31">
        <v>6.49</v>
      </c>
    </row>
    <row r="111" spans="1:51" ht="30">
      <c r="A111" s="67"/>
      <c r="B111" s="72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14.29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  <c r="AW111" s="32"/>
      <c r="AX111" s="32"/>
      <c r="AY111" s="31">
        <v>1.03</v>
      </c>
    </row>
    <row r="112" spans="1:51" ht="30">
      <c r="A112" s="67"/>
      <c r="B112" s="72" t="s">
        <v>126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41.32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  <c r="AW112" s="32"/>
      <c r="AX112" s="32"/>
      <c r="AY112" s="31">
        <v>3</v>
      </c>
    </row>
    <row r="113" spans="1:51" ht="15">
      <c r="A113" s="77"/>
      <c r="B113" s="72" t="s">
        <v>51</v>
      </c>
      <c r="C113" s="63"/>
      <c r="D113" s="63"/>
      <c r="E113" s="63">
        <f>F113+I113+L113+O113+R113+U113+X113+AA113+AD113+AG113+AJ113+AM113+AP113+AS113+AV113+AY113+BB113+BE113+BH113+BK113+BN113+BQ113+BT113+BW113+BZ113+CC113+CF113+CI113+CL113+CO113+0.01</f>
        <v>17.61</v>
      </c>
      <c r="F113" s="63">
        <v>1.2</v>
      </c>
      <c r="G113" s="78"/>
      <c r="H113" s="78"/>
      <c r="I113" s="63">
        <v>1.9</v>
      </c>
      <c r="J113" s="78"/>
      <c r="K113" s="78"/>
      <c r="L113" s="63">
        <v>1.03</v>
      </c>
      <c r="M113" s="78"/>
      <c r="N113" s="78"/>
      <c r="O113" s="63">
        <v>1.83</v>
      </c>
      <c r="P113" s="78"/>
      <c r="Q113" s="78"/>
      <c r="R113" s="63">
        <v>1.89</v>
      </c>
      <c r="S113" s="78"/>
      <c r="T113" s="78"/>
      <c r="U113" s="63">
        <v>1.03</v>
      </c>
      <c r="V113" s="78"/>
      <c r="W113" s="78"/>
      <c r="X113" s="63">
        <v>1.95</v>
      </c>
      <c r="Y113" s="78"/>
      <c r="Z113" s="78"/>
      <c r="AA113" s="63">
        <v>1.22</v>
      </c>
      <c r="AB113" s="78"/>
      <c r="AC113" s="78"/>
      <c r="AD113" s="63">
        <v>0.87</v>
      </c>
      <c r="AE113" s="78"/>
      <c r="AF113" s="78"/>
      <c r="AG113" s="63">
        <v>0.55</v>
      </c>
      <c r="AH113" s="78"/>
      <c r="AI113" s="78"/>
      <c r="AJ113" s="63">
        <v>0.91</v>
      </c>
      <c r="AK113" s="78"/>
      <c r="AL113" s="78"/>
      <c r="AM113" s="63">
        <v>0.68</v>
      </c>
      <c r="AN113" s="78"/>
      <c r="AO113" s="78"/>
      <c r="AP113" s="63">
        <v>0.28</v>
      </c>
      <c r="AQ113" s="78"/>
      <c r="AR113" s="78"/>
      <c r="AS113" s="63">
        <v>0.55</v>
      </c>
      <c r="AT113" s="78"/>
      <c r="AU113" s="78"/>
      <c r="AV113" s="63">
        <v>0.44</v>
      </c>
      <c r="AW113" s="78"/>
      <c r="AX113" s="78"/>
      <c r="AY113" s="63">
        <v>1.27</v>
      </c>
    </row>
    <row r="114" spans="1:51" ht="15">
      <c r="A114" s="77"/>
      <c r="B114" s="72" t="s">
        <v>50</v>
      </c>
      <c r="C114" s="63"/>
      <c r="D114" s="63"/>
      <c r="E114" s="63">
        <f>F114+I114+L114+O114+R114+U114+X114+AA114+AD114+AG114+AJ114+AM114+AP114+AS114+AV114+AY114+BB114+BE114+BH114+BK114+BN114+BQ114+BT114+BW114+BZ114+CC114+CF114+CI114+CL114+CO114-0.02</f>
        <v>62.68</v>
      </c>
      <c r="F114" s="63">
        <v>4.3</v>
      </c>
      <c r="G114" s="78"/>
      <c r="H114" s="78"/>
      <c r="I114" s="63">
        <v>6.8</v>
      </c>
      <c r="J114" s="78"/>
      <c r="K114" s="78"/>
      <c r="L114" s="63">
        <v>3.7</v>
      </c>
      <c r="M114" s="78"/>
      <c r="N114" s="78"/>
      <c r="O114" s="63">
        <v>6.5</v>
      </c>
      <c r="P114" s="78"/>
      <c r="Q114" s="78"/>
      <c r="R114" s="63">
        <v>6.7</v>
      </c>
      <c r="S114" s="78"/>
      <c r="T114" s="78"/>
      <c r="U114" s="63">
        <v>3.7</v>
      </c>
      <c r="V114" s="78"/>
      <c r="W114" s="78"/>
      <c r="X114" s="63">
        <v>6.9</v>
      </c>
      <c r="Y114" s="78"/>
      <c r="Z114" s="78"/>
      <c r="AA114" s="63">
        <v>4.3</v>
      </c>
      <c r="AB114" s="78"/>
      <c r="AC114" s="78"/>
      <c r="AD114" s="63">
        <v>3.1</v>
      </c>
      <c r="AE114" s="78"/>
      <c r="AF114" s="78"/>
      <c r="AG114" s="63">
        <v>2</v>
      </c>
      <c r="AH114" s="78"/>
      <c r="AI114" s="78"/>
      <c r="AJ114" s="63">
        <v>3.2</v>
      </c>
      <c r="AK114" s="78"/>
      <c r="AL114" s="78"/>
      <c r="AM114" s="63">
        <v>2.4</v>
      </c>
      <c r="AN114" s="78"/>
      <c r="AO114" s="78"/>
      <c r="AP114" s="63">
        <v>1</v>
      </c>
      <c r="AQ114" s="78"/>
      <c r="AR114" s="78"/>
      <c r="AS114" s="63">
        <v>2</v>
      </c>
      <c r="AT114" s="78"/>
      <c r="AU114" s="78"/>
      <c r="AV114" s="63">
        <v>1.6</v>
      </c>
      <c r="AW114" s="78"/>
      <c r="AX114" s="78"/>
      <c r="AY114" s="63">
        <v>4.5</v>
      </c>
    </row>
    <row r="115" spans="1:51" ht="15">
      <c r="A115" s="77"/>
      <c r="B115" s="72" t="s">
        <v>52</v>
      </c>
      <c r="C115" s="63"/>
      <c r="D115" s="63"/>
      <c r="E115" s="63">
        <f>F115+I115+L115+O115+R115+U115+X115+AA115+AD115+AG115+AJ115+AM115+AP115+AS115+AV115+AY115+BB115+BE115+BH115+BK115+BN115+BQ115+BT115+BW115+BZ115+CC115+CF115+CI115+CL115+CO115</f>
        <v>12.58</v>
      </c>
      <c r="F115" s="63">
        <v>0.86</v>
      </c>
      <c r="G115" s="78"/>
      <c r="H115" s="78"/>
      <c r="I115" s="63">
        <v>1.36</v>
      </c>
      <c r="J115" s="78"/>
      <c r="K115" s="78"/>
      <c r="L115" s="63">
        <v>0.73</v>
      </c>
      <c r="M115" s="78"/>
      <c r="N115" s="78"/>
      <c r="O115" s="63">
        <v>1.31</v>
      </c>
      <c r="P115" s="78"/>
      <c r="Q115" s="78"/>
      <c r="R115" s="63">
        <v>1.35</v>
      </c>
      <c r="S115" s="78"/>
      <c r="T115" s="78"/>
      <c r="U115" s="63">
        <v>0.73</v>
      </c>
      <c r="V115" s="78"/>
      <c r="W115" s="78"/>
      <c r="X115" s="63">
        <v>1.39</v>
      </c>
      <c r="Y115" s="78"/>
      <c r="Z115" s="78"/>
      <c r="AA115" s="63">
        <v>0.87</v>
      </c>
      <c r="AB115" s="78"/>
      <c r="AC115" s="78"/>
      <c r="AD115" s="63">
        <v>0.62</v>
      </c>
      <c r="AE115" s="78"/>
      <c r="AF115" s="78"/>
      <c r="AG115" s="63">
        <v>0.4</v>
      </c>
      <c r="AH115" s="78"/>
      <c r="AI115" s="78"/>
      <c r="AJ115" s="63">
        <v>0.65</v>
      </c>
      <c r="AK115" s="78"/>
      <c r="AL115" s="78"/>
      <c r="AM115" s="63">
        <v>0.49</v>
      </c>
      <c r="AN115" s="78"/>
      <c r="AO115" s="78"/>
      <c r="AP115" s="63">
        <v>0.2</v>
      </c>
      <c r="AQ115" s="78"/>
      <c r="AR115" s="78"/>
      <c r="AS115" s="63">
        <v>0.4</v>
      </c>
      <c r="AT115" s="78"/>
      <c r="AU115" s="78"/>
      <c r="AV115" s="63">
        <v>0.31</v>
      </c>
      <c r="AW115" s="78"/>
      <c r="AX115" s="78"/>
      <c r="AY115" s="63">
        <v>0.91</v>
      </c>
    </row>
    <row r="116" spans="1:51" ht="30">
      <c r="A116" s="77"/>
      <c r="B116" s="72" t="s">
        <v>127</v>
      </c>
      <c r="C116" s="63"/>
      <c r="D116" s="63"/>
      <c r="E116" s="31">
        <f>F116+I116+L116+O116+R116+U116+X116+AA116+AD116+AG116+AJ116+AM116+AP116+AS116+AV116+AY116+BB116+BE116+BH116+BK116+BN116+BQ116+BT116+BW116+BZ116+CC116+CF116+CI116+CL116+CO116-0.02</f>
        <v>135.42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  <c r="AW116" s="32"/>
      <c r="AX116" s="32"/>
      <c r="AY116" s="31">
        <v>9.77</v>
      </c>
    </row>
    <row r="117" spans="1:51" ht="15.75">
      <c r="A117" s="67"/>
      <c r="B117" s="72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  <c r="AW117" s="32"/>
      <c r="AX117" s="32"/>
      <c r="AY117" s="31"/>
    </row>
    <row r="118" spans="1:51" ht="15.75">
      <c r="A118" s="67"/>
      <c r="B118" s="72" t="s">
        <v>128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6.699999999999999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  <c r="AW118" s="32"/>
      <c r="AX118" s="32"/>
      <c r="AY118" s="31">
        <v>0.48</v>
      </c>
    </row>
    <row r="119" spans="1:51" ht="30">
      <c r="A119" s="67"/>
      <c r="B119" s="72" t="s">
        <v>129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4.51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  <c r="AW119" s="32"/>
      <c r="AX119" s="32"/>
      <c r="AY119" s="31">
        <v>0.33</v>
      </c>
    </row>
    <row r="120" spans="1:51" ht="15.75">
      <c r="A120" s="67"/>
      <c r="B120" s="72" t="s">
        <v>130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62.60999999999999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  <c r="AW120" s="32"/>
      <c r="AX120" s="32"/>
      <c r="AY120" s="31">
        <v>4.52</v>
      </c>
    </row>
    <row r="121" spans="1:51" ht="15.75">
      <c r="A121" s="67"/>
      <c r="B121" s="72" t="s">
        <v>131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3.27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  <c r="AW121" s="32"/>
      <c r="AX121" s="32"/>
      <c r="AY121" s="31">
        <v>0.23</v>
      </c>
    </row>
    <row r="122" spans="1:51" ht="15.75">
      <c r="A122" s="9"/>
      <c r="B122" s="19" t="s">
        <v>132</v>
      </c>
      <c r="C122" s="8"/>
      <c r="D122" s="8"/>
      <c r="E122" s="122">
        <f>F122+I122+L122+O122+R122+U122+X122+AA122+AD122+AG122+AJ122+AM122+AP122+AS122+AV122+AY122+BB122+BE122+BH122+BK122+BN122+BQ122+BT122+BW122+BZ122+CC122+CF122+CI122+CL122+CO122-0.01</f>
        <v>36.23</v>
      </c>
      <c r="F122" s="17">
        <v>2.48</v>
      </c>
      <c r="G122" s="17"/>
      <c r="H122" s="17"/>
      <c r="I122" s="109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9">
        <v>0.57</v>
      </c>
      <c r="AQ122" s="17"/>
      <c r="AR122" s="17"/>
      <c r="AS122" s="17">
        <v>1.14</v>
      </c>
      <c r="AT122" s="17"/>
      <c r="AU122" s="17"/>
      <c r="AV122" s="17">
        <v>0.9</v>
      </c>
      <c r="AW122" s="17"/>
      <c r="AX122" s="17"/>
      <c r="AY122" s="17">
        <v>2.61</v>
      </c>
    </row>
    <row r="123" spans="1:51" ht="31.5">
      <c r="A123" s="67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1.8200000000000003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  <c r="AW123" s="32"/>
      <c r="AX123" s="32"/>
      <c r="AY123" s="31">
        <v>0.13</v>
      </c>
    </row>
    <row r="124" spans="1:51" ht="15.75">
      <c r="A124" s="67">
        <v>16</v>
      </c>
      <c r="B124" s="53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404.69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  <c r="AW124" s="32"/>
      <c r="AX124" s="32"/>
      <c r="AY124" s="31">
        <v>29.2</v>
      </c>
    </row>
    <row r="125" spans="1:51" ht="47.25">
      <c r="A125" s="67">
        <v>17</v>
      </c>
      <c r="B125" s="16" t="s">
        <v>133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892.29</v>
      </c>
      <c r="F125" s="31">
        <v>61.01</v>
      </c>
      <c r="G125" s="41"/>
      <c r="H125" s="41"/>
      <c r="I125" s="31">
        <v>96.46</v>
      </c>
      <c r="J125" s="41"/>
      <c r="K125" s="41"/>
      <c r="L125" s="31">
        <v>52.16</v>
      </c>
      <c r="M125" s="41"/>
      <c r="N125" s="41"/>
      <c r="O125" s="31">
        <v>92.88</v>
      </c>
      <c r="P125" s="41"/>
      <c r="Q125" s="41"/>
      <c r="R125" s="31">
        <v>95.7</v>
      </c>
      <c r="S125" s="41"/>
      <c r="T125" s="41"/>
      <c r="U125" s="31">
        <v>52.16</v>
      </c>
      <c r="V125" s="41"/>
      <c r="W125" s="41"/>
      <c r="X125" s="31">
        <v>98.74</v>
      </c>
      <c r="Y125" s="41"/>
      <c r="Z125" s="41"/>
      <c r="AA125" s="31">
        <v>61.94</v>
      </c>
      <c r="AB125" s="41"/>
      <c r="AC125" s="41"/>
      <c r="AD125" s="31">
        <v>44.13</v>
      </c>
      <c r="AE125" s="41"/>
      <c r="AF125" s="41"/>
      <c r="AG125" s="31">
        <v>28.06</v>
      </c>
      <c r="AH125" s="41"/>
      <c r="AI125" s="41"/>
      <c r="AJ125" s="31">
        <v>45.98</v>
      </c>
      <c r="AK125" s="41"/>
      <c r="AL125" s="41"/>
      <c r="AM125" s="31">
        <v>34.47</v>
      </c>
      <c r="AN125" s="41"/>
      <c r="AO125" s="41"/>
      <c r="AP125" s="31">
        <v>14</v>
      </c>
      <c r="AQ125" s="41"/>
      <c r="AR125" s="41"/>
      <c r="AS125" s="31">
        <v>28.12</v>
      </c>
      <c r="AT125" s="41"/>
      <c r="AU125" s="41"/>
      <c r="AV125" s="31">
        <v>22.09</v>
      </c>
      <c r="AW125" s="41"/>
      <c r="AX125" s="41"/>
      <c r="AY125" s="31">
        <v>64.38</v>
      </c>
    </row>
    <row r="126" spans="1:51" ht="29.25">
      <c r="A126" s="68"/>
      <c r="B126" s="43" t="s">
        <v>68</v>
      </c>
      <c r="C126" s="44"/>
      <c r="D126" s="45"/>
      <c r="E126" s="45">
        <f>E34+E9+E8-E57</f>
        <v>920.7500000000073</v>
      </c>
      <c r="F126" s="45">
        <f aca="true" t="shared" si="17" ref="F126:AY126">F34-F57</f>
        <v>-145.01999999999998</v>
      </c>
      <c r="G126" s="45">
        <f t="shared" si="17"/>
        <v>-0.07</v>
      </c>
      <c r="H126" s="45">
        <f t="shared" si="17"/>
        <v>-0.07</v>
      </c>
      <c r="I126" s="45">
        <f t="shared" si="17"/>
        <v>-222.3800000000001</v>
      </c>
      <c r="J126" s="45">
        <f t="shared" si="17"/>
        <v>-0.07</v>
      </c>
      <c r="K126" s="45">
        <f t="shared" si="17"/>
        <v>-0.07</v>
      </c>
      <c r="L126" s="45">
        <f t="shared" si="17"/>
        <v>-184.8699999999999</v>
      </c>
      <c r="M126" s="45">
        <f t="shared" si="17"/>
        <v>-0.07</v>
      </c>
      <c r="N126" s="45">
        <f t="shared" si="17"/>
        <v>-0.07</v>
      </c>
      <c r="O126" s="45">
        <f t="shared" si="17"/>
        <v>353.0799999999995</v>
      </c>
      <c r="P126" s="45">
        <f t="shared" si="17"/>
        <v>-0.07</v>
      </c>
      <c r="Q126" s="45">
        <f t="shared" si="17"/>
        <v>-0.07</v>
      </c>
      <c r="R126" s="45">
        <f t="shared" si="17"/>
        <v>-199.8499999999999</v>
      </c>
      <c r="S126" s="45">
        <f t="shared" si="17"/>
        <v>-0.07</v>
      </c>
      <c r="T126" s="45">
        <f t="shared" si="17"/>
        <v>-0.07</v>
      </c>
      <c r="U126" s="45">
        <f t="shared" si="17"/>
        <v>34.749999999999545</v>
      </c>
      <c r="V126" s="45">
        <f t="shared" si="17"/>
        <v>-0.07</v>
      </c>
      <c r="W126" s="45">
        <f t="shared" si="17"/>
        <v>-0.07</v>
      </c>
      <c r="X126" s="45">
        <f t="shared" si="17"/>
        <v>-31.110000000000127</v>
      </c>
      <c r="Y126" s="45">
        <f t="shared" si="17"/>
        <v>-0.07</v>
      </c>
      <c r="Z126" s="45">
        <f t="shared" si="17"/>
        <v>-0.07</v>
      </c>
      <c r="AA126" s="45">
        <f t="shared" si="17"/>
        <v>161.01999999999953</v>
      </c>
      <c r="AB126" s="45">
        <f t="shared" si="17"/>
        <v>-0.07</v>
      </c>
      <c r="AC126" s="45">
        <f t="shared" si="17"/>
        <v>-0.07</v>
      </c>
      <c r="AD126" s="45">
        <f t="shared" si="17"/>
        <v>-485.1899999999998</v>
      </c>
      <c r="AE126" s="45">
        <f t="shared" si="17"/>
        <v>-0.07</v>
      </c>
      <c r="AF126" s="45">
        <f t="shared" si="17"/>
        <v>-0.07</v>
      </c>
      <c r="AG126" s="45">
        <f t="shared" si="17"/>
        <v>-26.439999999999827</v>
      </c>
      <c r="AH126" s="45">
        <f t="shared" si="17"/>
        <v>-0.07</v>
      </c>
      <c r="AI126" s="45">
        <f t="shared" si="17"/>
        <v>-0.07</v>
      </c>
      <c r="AJ126" s="45">
        <f t="shared" si="17"/>
        <v>96.6700000000003</v>
      </c>
      <c r="AK126" s="45">
        <f t="shared" si="17"/>
        <v>-0.07</v>
      </c>
      <c r="AL126" s="45">
        <f t="shared" si="17"/>
        <v>-0.07</v>
      </c>
      <c r="AM126" s="45">
        <f t="shared" si="17"/>
        <v>303.49000000000024</v>
      </c>
      <c r="AN126" s="45">
        <f t="shared" si="17"/>
        <v>-0.07</v>
      </c>
      <c r="AO126" s="45">
        <f t="shared" si="17"/>
        <v>-0.07</v>
      </c>
      <c r="AP126" s="45">
        <f t="shared" si="17"/>
        <v>665.04</v>
      </c>
      <c r="AQ126" s="45">
        <f t="shared" si="17"/>
        <v>-0.07</v>
      </c>
      <c r="AR126" s="45">
        <f t="shared" si="17"/>
        <v>-0.07</v>
      </c>
      <c r="AS126" s="45">
        <f t="shared" si="17"/>
        <v>405.66999999999985</v>
      </c>
      <c r="AT126" s="45">
        <f t="shared" si="17"/>
        <v>-0.07</v>
      </c>
      <c r="AU126" s="45">
        <f t="shared" si="17"/>
        <v>-0.07</v>
      </c>
      <c r="AV126" s="45">
        <f t="shared" si="17"/>
        <v>287.49</v>
      </c>
      <c r="AW126" s="45">
        <f t="shared" si="17"/>
        <v>-0.07</v>
      </c>
      <c r="AX126" s="45">
        <f t="shared" si="17"/>
        <v>-0.07</v>
      </c>
      <c r="AY126" s="45">
        <f t="shared" si="17"/>
        <v>30.889999999999873</v>
      </c>
    </row>
    <row r="127" spans="1:51" ht="15">
      <c r="A127" s="69"/>
      <c r="B127" s="49" t="s">
        <v>67</v>
      </c>
      <c r="C127" s="50"/>
      <c r="D127" s="51"/>
      <c r="E127" s="52">
        <f>E10-E57</f>
        <v>-639.4300000000003</v>
      </c>
      <c r="F127" s="52">
        <f aca="true" t="shared" si="18" ref="F127:AY127">F10-F57</f>
        <v>-145.1800000000003</v>
      </c>
      <c r="G127" s="52">
        <f t="shared" si="18"/>
        <v>-0.07</v>
      </c>
      <c r="H127" s="52">
        <f t="shared" si="18"/>
        <v>-0.07</v>
      </c>
      <c r="I127" s="52">
        <f t="shared" si="18"/>
        <v>-381.9200000000001</v>
      </c>
      <c r="J127" s="52">
        <f t="shared" si="18"/>
        <v>-0.07</v>
      </c>
      <c r="K127" s="52">
        <f t="shared" si="18"/>
        <v>-0.07</v>
      </c>
      <c r="L127" s="52">
        <f t="shared" si="18"/>
        <v>-207.71000000000004</v>
      </c>
      <c r="M127" s="52">
        <f t="shared" si="18"/>
        <v>-0.07</v>
      </c>
      <c r="N127" s="52">
        <f t="shared" si="18"/>
        <v>-0.07</v>
      </c>
      <c r="O127" s="52">
        <f t="shared" si="18"/>
        <v>294.25999999999976</v>
      </c>
      <c r="P127" s="52">
        <f t="shared" si="18"/>
        <v>-0.07</v>
      </c>
      <c r="Q127" s="52">
        <f t="shared" si="18"/>
        <v>-0.07</v>
      </c>
      <c r="R127" s="52">
        <f t="shared" si="18"/>
        <v>-281.92999999999984</v>
      </c>
      <c r="S127" s="52">
        <f t="shared" si="18"/>
        <v>-0.07</v>
      </c>
      <c r="T127" s="52">
        <f t="shared" si="18"/>
        <v>-0.07</v>
      </c>
      <c r="U127" s="52">
        <f t="shared" si="18"/>
        <v>-8.840000000000146</v>
      </c>
      <c r="V127" s="52">
        <f t="shared" si="18"/>
        <v>-0.07</v>
      </c>
      <c r="W127" s="52">
        <f t="shared" si="18"/>
        <v>-0.07</v>
      </c>
      <c r="X127" s="52">
        <f t="shared" si="18"/>
        <v>-48.94999999999982</v>
      </c>
      <c r="Y127" s="52">
        <f t="shared" si="18"/>
        <v>-0.07</v>
      </c>
      <c r="Z127" s="52">
        <f t="shared" si="18"/>
        <v>-0.07</v>
      </c>
      <c r="AA127" s="52">
        <f t="shared" si="18"/>
        <v>149.31999999999925</v>
      </c>
      <c r="AB127" s="52">
        <f t="shared" si="18"/>
        <v>-0.07</v>
      </c>
      <c r="AC127" s="52">
        <f t="shared" si="18"/>
        <v>-0.07</v>
      </c>
      <c r="AD127" s="52">
        <f t="shared" si="18"/>
        <v>-501.9899999999998</v>
      </c>
      <c r="AE127" s="52">
        <f t="shared" si="18"/>
        <v>-0.07</v>
      </c>
      <c r="AF127" s="52">
        <f t="shared" si="18"/>
        <v>-0.07</v>
      </c>
      <c r="AG127" s="52">
        <f t="shared" si="18"/>
        <v>-21.56999999999971</v>
      </c>
      <c r="AH127" s="52">
        <f t="shared" si="18"/>
        <v>-0.07</v>
      </c>
      <c r="AI127" s="52">
        <f t="shared" si="18"/>
        <v>-0.07</v>
      </c>
      <c r="AJ127" s="52">
        <f t="shared" si="18"/>
        <v>44.88000000000034</v>
      </c>
      <c r="AK127" s="52">
        <f t="shared" si="18"/>
        <v>-0.07</v>
      </c>
      <c r="AL127" s="52">
        <f t="shared" si="18"/>
        <v>-0.07</v>
      </c>
      <c r="AM127" s="52">
        <f t="shared" si="18"/>
        <v>277.02000000000044</v>
      </c>
      <c r="AN127" s="52">
        <f t="shared" si="18"/>
        <v>-0.07</v>
      </c>
      <c r="AO127" s="52">
        <f t="shared" si="18"/>
        <v>-0.07</v>
      </c>
      <c r="AP127" s="52">
        <f t="shared" si="18"/>
        <v>640.5300000000002</v>
      </c>
      <c r="AQ127" s="52">
        <f t="shared" si="18"/>
        <v>-0.07</v>
      </c>
      <c r="AR127" s="52">
        <f t="shared" si="18"/>
        <v>-0.07</v>
      </c>
      <c r="AS127" s="52">
        <f t="shared" si="18"/>
        <v>389.4599999999998</v>
      </c>
      <c r="AT127" s="52">
        <f t="shared" si="18"/>
        <v>-0.07</v>
      </c>
      <c r="AU127" s="52">
        <f t="shared" si="18"/>
        <v>-0.07</v>
      </c>
      <c r="AV127" s="52">
        <f t="shared" si="18"/>
        <v>247.45000000000005</v>
      </c>
      <c r="AW127" s="52">
        <f t="shared" si="18"/>
        <v>-0.07</v>
      </c>
      <c r="AX127" s="52">
        <f t="shared" si="18"/>
        <v>-0.07</v>
      </c>
      <c r="AY127" s="52">
        <f t="shared" si="18"/>
        <v>40.13999999999987</v>
      </c>
    </row>
    <row r="128" spans="1:51" ht="47.25" hidden="1">
      <c r="A128" s="91"/>
      <c r="B128" s="26" t="s">
        <v>134</v>
      </c>
      <c r="C128" s="59"/>
      <c r="D128" s="59"/>
      <c r="E128" s="123">
        <f aca="true" t="shared" si="19" ref="E128:AY128">E7+E35+E40+E36-E10-E16-E12</f>
        <v>4880.31000000001</v>
      </c>
      <c r="F128" s="60">
        <f t="shared" si="19"/>
        <v>465.7700000000003</v>
      </c>
      <c r="G128" s="60">
        <f t="shared" si="19"/>
        <v>0</v>
      </c>
      <c r="H128" s="60">
        <f t="shared" si="19"/>
        <v>0</v>
      </c>
      <c r="I128" s="60">
        <f t="shared" si="19"/>
        <v>683.7500000000005</v>
      </c>
      <c r="J128" s="60">
        <f t="shared" si="19"/>
        <v>0</v>
      </c>
      <c r="K128" s="60">
        <f t="shared" si="19"/>
        <v>0</v>
      </c>
      <c r="L128" s="60">
        <f t="shared" si="19"/>
        <v>276.67</v>
      </c>
      <c r="M128" s="60">
        <f t="shared" si="19"/>
        <v>0</v>
      </c>
      <c r="N128" s="60">
        <f t="shared" si="19"/>
        <v>0</v>
      </c>
      <c r="O128" s="60">
        <f t="shared" si="19"/>
        <v>461.7900000000004</v>
      </c>
      <c r="P128" s="60">
        <f t="shared" si="19"/>
        <v>0</v>
      </c>
      <c r="Q128" s="60">
        <f t="shared" si="19"/>
        <v>0</v>
      </c>
      <c r="R128" s="60">
        <f t="shared" si="19"/>
        <v>375.56999999999954</v>
      </c>
      <c r="S128" s="60">
        <f t="shared" si="19"/>
        <v>0</v>
      </c>
      <c r="T128" s="60">
        <f t="shared" si="19"/>
        <v>0</v>
      </c>
      <c r="U128" s="60">
        <f t="shared" si="19"/>
        <v>265.1699999999996</v>
      </c>
      <c r="V128" s="60">
        <f t="shared" si="19"/>
        <v>0</v>
      </c>
      <c r="W128" s="60">
        <f t="shared" si="19"/>
        <v>0</v>
      </c>
      <c r="X128" s="60">
        <f t="shared" si="19"/>
        <v>409.72999999999934</v>
      </c>
      <c r="Y128" s="60">
        <f t="shared" si="19"/>
        <v>0</v>
      </c>
      <c r="Z128" s="60">
        <f t="shared" si="19"/>
        <v>0</v>
      </c>
      <c r="AA128" s="60">
        <f t="shared" si="19"/>
        <v>233.99000000000063</v>
      </c>
      <c r="AB128" s="60">
        <f t="shared" si="19"/>
        <v>0</v>
      </c>
      <c r="AC128" s="60">
        <f t="shared" si="19"/>
        <v>0</v>
      </c>
      <c r="AD128" s="60">
        <f t="shared" si="19"/>
        <v>268.8200000000002</v>
      </c>
      <c r="AE128" s="60">
        <f t="shared" si="19"/>
        <v>0</v>
      </c>
      <c r="AF128" s="60">
        <f t="shared" si="19"/>
        <v>0</v>
      </c>
      <c r="AG128" s="60">
        <f t="shared" si="19"/>
        <v>231.24</v>
      </c>
      <c r="AH128" s="60">
        <f t="shared" si="19"/>
        <v>0</v>
      </c>
      <c r="AI128" s="60">
        <f t="shared" si="19"/>
        <v>0</v>
      </c>
      <c r="AJ128" s="60">
        <f t="shared" si="19"/>
        <v>371.09000000000026</v>
      </c>
      <c r="AK128" s="60">
        <f t="shared" si="19"/>
        <v>0</v>
      </c>
      <c r="AL128" s="60">
        <f t="shared" si="19"/>
        <v>0</v>
      </c>
      <c r="AM128" s="60">
        <f t="shared" si="19"/>
        <v>362.3899999999999</v>
      </c>
      <c r="AN128" s="60">
        <f t="shared" si="19"/>
        <v>0</v>
      </c>
      <c r="AO128" s="60">
        <f t="shared" si="19"/>
        <v>0</v>
      </c>
      <c r="AP128" s="60">
        <f t="shared" si="19"/>
        <v>-389.96000000000015</v>
      </c>
      <c r="AQ128" s="60">
        <f t="shared" si="19"/>
        <v>0</v>
      </c>
      <c r="AR128" s="60">
        <f t="shared" si="19"/>
        <v>0</v>
      </c>
      <c r="AS128" s="60">
        <f t="shared" si="19"/>
        <v>312.25</v>
      </c>
      <c r="AT128" s="60">
        <f t="shared" si="19"/>
        <v>0</v>
      </c>
      <c r="AU128" s="60">
        <f t="shared" si="19"/>
        <v>0</v>
      </c>
      <c r="AV128" s="60">
        <f t="shared" si="19"/>
        <v>163.45999999999992</v>
      </c>
      <c r="AW128" s="60">
        <f t="shared" si="19"/>
        <v>0</v>
      </c>
      <c r="AX128" s="60">
        <f t="shared" si="19"/>
        <v>0</v>
      </c>
      <c r="AY128" s="60">
        <f t="shared" si="19"/>
        <v>390.5300000000003</v>
      </c>
    </row>
    <row r="129" spans="1:51" ht="31.5">
      <c r="A129" s="92"/>
      <c r="B129" s="26" t="s">
        <v>135</v>
      </c>
      <c r="C129"/>
      <c r="D129"/>
      <c r="E129" s="40">
        <f>E5+E35-E11</f>
        <v>6553.760000000009</v>
      </c>
      <c r="F129" s="40">
        <f aca="true" t="shared" si="20" ref="F129:AY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  <c r="AH129" s="40">
        <f t="shared" si="20"/>
        <v>0</v>
      </c>
      <c r="AI129" s="40">
        <f t="shared" si="20"/>
        <v>0</v>
      </c>
      <c r="AJ129" s="40">
        <f t="shared" si="20"/>
        <v>506.3700000000001</v>
      </c>
      <c r="AK129" s="40">
        <f t="shared" si="20"/>
        <v>0</v>
      </c>
      <c r="AL129" s="40">
        <f t="shared" si="20"/>
        <v>0</v>
      </c>
      <c r="AM129" s="40">
        <f t="shared" si="20"/>
        <v>394.6299999999999</v>
      </c>
      <c r="AN129" s="40">
        <f t="shared" si="20"/>
        <v>0</v>
      </c>
      <c r="AO129" s="40">
        <f t="shared" si="20"/>
        <v>0</v>
      </c>
      <c r="AP129" s="40">
        <f t="shared" si="20"/>
        <v>102.86000000000001</v>
      </c>
      <c r="AQ129" s="40">
        <f t="shared" si="20"/>
        <v>0</v>
      </c>
      <c r="AR129" s="40">
        <f t="shared" si="20"/>
        <v>0</v>
      </c>
      <c r="AS129" s="40">
        <f t="shared" si="20"/>
        <v>351.55999999999995</v>
      </c>
      <c r="AT129" s="40">
        <f t="shared" si="20"/>
        <v>0</v>
      </c>
      <c r="AU129" s="40">
        <f t="shared" si="20"/>
        <v>0</v>
      </c>
      <c r="AV129" s="40">
        <f t="shared" si="20"/>
        <v>182.44999999999993</v>
      </c>
      <c r="AW129" s="40">
        <f t="shared" si="20"/>
        <v>0</v>
      </c>
      <c r="AX129" s="40">
        <f t="shared" si="20"/>
        <v>0</v>
      </c>
      <c r="AY129" s="40">
        <f t="shared" si="20"/>
        <v>461.09000000000015</v>
      </c>
    </row>
  </sheetData>
  <sheetProtection/>
  <mergeCells count="16">
    <mergeCell ref="AB3:AD3"/>
    <mergeCell ref="AE3:AG3"/>
    <mergeCell ref="AT3:AV3"/>
    <mergeCell ref="AW3:AY3"/>
    <mergeCell ref="AH3:AJ3"/>
    <mergeCell ref="AK3:AM3"/>
    <mergeCell ref="AN3:AP3"/>
    <mergeCell ref="AQ3:AS3"/>
    <mergeCell ref="P3:R3"/>
    <mergeCell ref="S3:U3"/>
    <mergeCell ref="V3:X3"/>
    <mergeCell ref="Y3:AA3"/>
    <mergeCell ref="C3:E3"/>
    <mergeCell ref="G3:I3"/>
    <mergeCell ref="J3:L3"/>
    <mergeCell ref="M3:O3"/>
  </mergeCells>
  <printOptions/>
  <pageMargins left="0.75" right="0.75" top="0.47" bottom="0.52" header="0.5" footer="0.5"/>
  <pageSetup horizontalDpi="600" verticalDpi="600" orientation="portrait" paperSize="9" scale="78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2017-03-31T06:34:50Z</cp:lastPrinted>
  <dcterms:created xsi:type="dcterms:W3CDTF">1996-10-08T23:32:33Z</dcterms:created>
  <dcterms:modified xsi:type="dcterms:W3CDTF">2017-03-31T06:34:51Z</dcterms:modified>
  <cp:category/>
  <cp:version/>
  <cp:contentType/>
  <cp:contentStatus/>
</cp:coreProperties>
</file>